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20" yWindow="96" windowWidth="12384" windowHeight="9312" activeTab="0"/>
  </bookViews>
  <sheets>
    <sheet name="Calcolo" sheetId="1" r:id="rId1"/>
    <sheet name="Categorie" sheetId="2" r:id="rId2"/>
  </sheets>
  <definedNames/>
  <calcPr fullCalcOnLoad="1"/>
</workbook>
</file>

<file path=xl/sharedStrings.xml><?xml version="1.0" encoding="utf-8"?>
<sst xmlns="http://schemas.openxmlformats.org/spreadsheetml/2006/main" count="120" uniqueCount="101">
  <si>
    <t>SEZIONE: 1  -  INSERIRE ALIQUOTE E DETRAZIONI COMUNALI</t>
  </si>
  <si>
    <t>‰</t>
  </si>
  <si>
    <t>ALIQUOTA ABITAZIONE PRINCIPALE</t>
  </si>
  <si>
    <t>ALIQUOTA ORDINARIA</t>
  </si>
  <si>
    <t>DETRAZIONE ABIT. PRINC. COMPRENSIVA DI ULTRIORE DETRAZIONE</t>
  </si>
  <si>
    <t>DETRAZIONE STATALE</t>
  </si>
  <si>
    <t>Categoria</t>
  </si>
  <si>
    <t>Aliquota</t>
  </si>
  <si>
    <t>A1</t>
  </si>
  <si>
    <t>A10</t>
  </si>
  <si>
    <t>A11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</si>
  <si>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</si>
  <si>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</si>
  <si>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</si>
  <si>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</si>
  <si>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</si>
  <si>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</si>
  <si>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</si>
  <si>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</si>
  <si>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</si>
  <si>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</si>
  <si>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</si>
  <si>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</si>
  <si>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</si>
  <si>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</si>
  <si>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</si>
  <si>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</si>
  <si>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</si>
  <si>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C2</t>
  </si>
  <si>
    <t>C3</t>
  </si>
  <si>
    <t>C4</t>
  </si>
  <si>
    <t>C5</t>
  </si>
  <si>
    <t>C6</t>
  </si>
  <si>
    <t>C7</t>
  </si>
  <si>
    <t>D1</t>
  </si>
  <si>
    <t>D10</t>
  </si>
  <si>
    <t>D11</t>
  </si>
  <si>
    <t>D2</t>
  </si>
  <si>
    <t>D3</t>
  </si>
  <si>
    <t>D4</t>
  </si>
  <si>
    <t>D5</t>
  </si>
  <si>
    <t>D6</t>
  </si>
  <si>
    <t>D7</t>
  </si>
  <si>
    <t>D8</t>
  </si>
  <si>
    <t>D9</t>
  </si>
  <si>
    <t>AF</t>
  </si>
  <si>
    <t>TA</t>
  </si>
  <si>
    <t>RD</t>
  </si>
  <si>
    <t>Categoria fabbricato</t>
  </si>
  <si>
    <t>% possesso</t>
  </si>
  <si>
    <t>Mesi totali</t>
  </si>
  <si>
    <t>1° semestre</t>
  </si>
  <si>
    <t>se rendita = 0</t>
  </si>
  <si>
    <t>clacolo rendita</t>
  </si>
  <si>
    <t>€</t>
  </si>
  <si>
    <t>detrazione residua</t>
  </si>
  <si>
    <t>A</t>
  </si>
  <si>
    <t>B</t>
  </si>
  <si>
    <t>C</t>
  </si>
  <si>
    <t>D</t>
  </si>
  <si>
    <t>E</t>
  </si>
  <si>
    <t>F</t>
  </si>
  <si>
    <t>G</t>
  </si>
  <si>
    <t>▲ Abitazione Principale</t>
  </si>
  <si>
    <t>▲ Pertinenze</t>
  </si>
  <si>
    <t>ALTRA ALIQUOTA</t>
  </si>
  <si>
    <t xml:space="preserve">Rendita Catastale </t>
  </si>
  <si>
    <t>Tipo di Abitazione</t>
  </si>
  <si>
    <t>Abitazione Principale</t>
  </si>
  <si>
    <t>Pertinenza</t>
  </si>
  <si>
    <t>Detrazione Statale</t>
  </si>
  <si>
    <t>Imposta Lorda</t>
  </si>
  <si>
    <t>Se statale magg 200</t>
  </si>
  <si>
    <t>Detrazioni Totali</t>
  </si>
  <si>
    <t>Imposta Netta</t>
  </si>
  <si>
    <t>Imposta Netta se 0</t>
  </si>
  <si>
    <t>Totale da Pagare</t>
  </si>
  <si>
    <t>n° destinatari (min 1)</t>
  </si>
  <si>
    <t>2° Semsestre</t>
  </si>
  <si>
    <t>SEZIONE: 2  -  CALCOLI</t>
  </si>
  <si>
    <t xml:space="preserve">▲ Terreni Agricoli (TA) Aree Fabbricabili (AF)  </t>
  </si>
  <si>
    <t>Terr. Agricoli - Aree fabb.</t>
  </si>
  <si>
    <t>Altri Fabbricati</t>
  </si>
  <si>
    <t>SEZIONE: 3  -  TOTALI</t>
  </si>
  <si>
    <t>Terreni</t>
  </si>
  <si>
    <t>Aree Fabbricabili</t>
  </si>
  <si>
    <t>Pertinenze</t>
  </si>
  <si>
    <t>Detrazione Abitazione Principale</t>
  </si>
  <si>
    <t>Altri Immobili</t>
  </si>
  <si>
    <t>TOTALE</t>
  </si>
  <si>
    <t>ACCONTO</t>
  </si>
  <si>
    <t>SALDO</t>
  </si>
  <si>
    <t>▲ Altri Fabbricati</t>
  </si>
  <si>
    <t>Fabbricati A1-A8-A9</t>
  </si>
  <si>
    <t>Comodati</t>
  </si>
  <si>
    <t>▲ Comodato con aliquota agevolata e detrazione ab principale ("altra aliquota")</t>
  </si>
  <si>
    <t xml:space="preserve">     Fabbricati A1 - A8 - A9 </t>
  </si>
  <si>
    <t>▲ Comodato con sola aliquota agevolata</t>
  </si>
  <si>
    <t>comodato - Fabb a1-a8-a9</t>
  </si>
  <si>
    <t>Comodato aliquota agev.</t>
  </si>
  <si>
    <t>a2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</si>
</sst>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</numFmts>
  <fonts count="14">
    <font>
      <sz val="10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6"/>
      <name val="Arial"/>
      <family val="0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b/>
      <sz val="9"/>
      <color indexed="16"/>
      <name val="Arial"/>
      <family val="2"/>
    </font>
    <font>
      <b/>
      <i/>
      <sz val="8"/>
      <color indexed="16"/>
      <name val="Arial"/>
      <family val="2"/>
    </font>
    <font>
      <b/>
      <sz val="7"/>
      <color indexed="16"/>
      <name val="Arial"/>
      <family val="2"/>
    </font>
    <font>
      <sz val="10"/>
      <color indexed="43"/>
      <name val="Arial"/>
      <family val="0"/>
    </font>
    <font>
      <b/>
      <sz val="9"/>
      <color indexed="4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center" vertical="center"/>
      <protection/>
    </xf>
    <xf numFmtId="4" fontId="1" fillId="0" borderId="0" xfId="0" applyNumberFormat="1" applyFont="1" applyAlignment="1" applyProtection="1">
      <alignment horizontal="center" vertical="center"/>
      <protection/>
    </xf>
    <xf numFmtId="164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0" fillId="3" borderId="0" xfId="0" applyFill="1" applyAlignment="1" applyProtection="1">
      <alignment horizontal="center" vertical="center"/>
      <protection/>
    </xf>
    <xf numFmtId="0" fontId="12" fillId="3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4" fontId="1" fillId="4" borderId="0" xfId="0" applyNumberFormat="1" applyFont="1" applyFill="1" applyAlignment="1" applyProtection="1">
      <alignment horizontal="center" vertical="center"/>
      <protection/>
    </xf>
    <xf numFmtId="44" fontId="0" fillId="4" borderId="0" xfId="0" applyNumberForma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/>
    </xf>
    <xf numFmtId="4" fontId="9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 vertical="center" textRotation="90" wrapText="1"/>
      <protection/>
    </xf>
    <xf numFmtId="0" fontId="6" fillId="0" borderId="0" xfId="0" applyFont="1" applyBorder="1" applyAlignment="1" applyProtection="1">
      <alignment horizontal="center" vertical="center" textRotation="90" wrapText="1"/>
      <protection/>
    </xf>
    <xf numFmtId="164" fontId="1" fillId="0" borderId="0" xfId="0" applyNumberFormat="1" applyFont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 textRotation="90"/>
      <protection/>
    </xf>
    <xf numFmtId="0" fontId="1" fillId="2" borderId="4" xfId="0" applyFont="1" applyFill="1" applyBorder="1" applyAlignment="1" applyProtection="1">
      <alignment horizontal="center" vertical="center" textRotation="90"/>
      <protection/>
    </xf>
    <xf numFmtId="0" fontId="1" fillId="2" borderId="5" xfId="0" applyFont="1" applyFill="1" applyBorder="1" applyAlignment="1" applyProtection="1">
      <alignment horizontal="center" vertical="center" textRotation="90"/>
      <protection/>
    </xf>
    <xf numFmtId="0" fontId="1" fillId="2" borderId="6" xfId="0" applyFont="1" applyFill="1" applyBorder="1" applyAlignment="1" applyProtection="1">
      <alignment horizontal="center" vertical="center" textRotation="90"/>
      <protection/>
    </xf>
    <xf numFmtId="0" fontId="1" fillId="2" borderId="0" xfId="0" applyFont="1" applyFill="1" applyBorder="1" applyAlignment="1" applyProtection="1">
      <alignment horizontal="center" vertical="center" textRotation="90"/>
      <protection/>
    </xf>
    <xf numFmtId="0" fontId="1" fillId="2" borderId="7" xfId="0" applyFont="1" applyFill="1" applyBorder="1" applyAlignment="1" applyProtection="1">
      <alignment horizontal="center" vertical="center" textRotation="90"/>
      <protection/>
    </xf>
    <xf numFmtId="0" fontId="1" fillId="2" borderId="8" xfId="0" applyFont="1" applyFill="1" applyBorder="1" applyAlignment="1" applyProtection="1">
      <alignment horizontal="center" vertical="center" textRotation="90"/>
      <protection/>
    </xf>
    <xf numFmtId="0" fontId="1" fillId="2" borderId="9" xfId="0" applyFont="1" applyFill="1" applyBorder="1" applyAlignment="1" applyProtection="1">
      <alignment horizontal="center" vertical="center" textRotation="90"/>
      <protection/>
    </xf>
    <xf numFmtId="0" fontId="1" fillId="2" borderId="10" xfId="0" applyFont="1" applyFill="1" applyBorder="1" applyAlignment="1" applyProtection="1">
      <alignment horizontal="center" vertical="center" textRotation="90"/>
      <protection/>
    </xf>
    <xf numFmtId="0" fontId="8" fillId="5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 textRotation="90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horizontal="left" vertical="center"/>
      <protection/>
    </xf>
    <xf numFmtId="0" fontId="3" fillId="3" borderId="0" xfId="0" applyFont="1" applyFill="1" applyAlignment="1" applyProtection="1">
      <alignment horizontal="center" vertical="center"/>
      <protection/>
    </xf>
    <xf numFmtId="0" fontId="2" fillId="6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Alignment="1" applyProtection="1">
      <alignment horizontal="center" vertical="center"/>
      <protection/>
    </xf>
    <xf numFmtId="164" fontId="1" fillId="7" borderId="1" xfId="0" applyNumberFormat="1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50"/>
  <sheetViews>
    <sheetView showGridLines="0" showRowColHeaders="0" tabSelected="1" workbookViewId="0" topLeftCell="A1">
      <selection activeCell="AM11" sqref="AM11"/>
    </sheetView>
  </sheetViews>
  <sheetFormatPr defaultColWidth="9.140625" defaultRowHeight="15" customHeight="1"/>
  <cols>
    <col min="1" max="11" width="3.7109375" style="2" customWidth="1"/>
    <col min="12" max="12" width="4.7109375" style="2" customWidth="1"/>
    <col min="13" max="22" width="3.7109375" style="2" customWidth="1"/>
    <col min="23" max="23" width="2.421875" style="2" customWidth="1"/>
    <col min="24" max="24" width="10.7109375" style="2" customWidth="1"/>
    <col min="25" max="37" width="10.7109375" style="2" hidden="1" customWidth="1"/>
    <col min="38" max="38" width="10.7109375" style="2" customWidth="1"/>
    <col min="39" max="16384" width="3.7109375" style="2" customWidth="1"/>
  </cols>
  <sheetData>
    <row r="2" spans="2:30" ht="15" customHeight="1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Y2" s="3"/>
      <c r="Z2" s="3"/>
      <c r="AA2" s="3"/>
      <c r="AB2" s="3"/>
      <c r="AC2" s="3"/>
      <c r="AD2" s="3"/>
    </row>
    <row r="3" spans="25:30" ht="15" customHeight="1">
      <c r="Y3" s="3"/>
      <c r="Z3" s="3"/>
      <c r="AA3" s="3"/>
      <c r="AB3" s="3"/>
      <c r="AC3" s="3"/>
      <c r="AD3" s="3"/>
    </row>
    <row r="4" spans="3:30" ht="15" customHeight="1">
      <c r="C4" s="52" t="s">
        <v>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R4" s="50">
        <v>5</v>
      </c>
      <c r="S4" s="51"/>
      <c r="T4" s="51"/>
      <c r="U4" s="4" t="s">
        <v>1</v>
      </c>
      <c r="Y4" s="3"/>
      <c r="Z4" s="3"/>
      <c r="AA4" s="3"/>
      <c r="AB4" s="3"/>
      <c r="AC4" s="3"/>
      <c r="AD4" s="3"/>
    </row>
    <row r="5" spans="3:30" ht="15" customHeight="1">
      <c r="C5" s="52" t="s">
        <v>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R5" s="50">
        <v>5</v>
      </c>
      <c r="S5" s="51"/>
      <c r="T5" s="51"/>
      <c r="U5" s="4" t="s">
        <v>1</v>
      </c>
      <c r="Y5" s="3"/>
      <c r="Z5" s="3"/>
      <c r="AA5" s="3"/>
      <c r="AB5" s="3"/>
      <c r="AC5" s="3"/>
      <c r="AD5" s="3"/>
    </row>
    <row r="6" spans="3:31" ht="15" customHeight="1">
      <c r="C6" s="52" t="s">
        <v>65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R6" s="50">
        <v>5</v>
      </c>
      <c r="S6" s="51"/>
      <c r="T6" s="51"/>
      <c r="U6" s="4" t="s">
        <v>1</v>
      </c>
      <c r="Y6" s="3"/>
      <c r="Z6" s="3"/>
      <c r="AA6" s="3"/>
      <c r="AB6" s="3"/>
      <c r="AC6" s="3"/>
      <c r="AD6" s="3"/>
      <c r="AE6" s="5"/>
    </row>
    <row r="7" spans="3:30" ht="15" customHeight="1">
      <c r="C7" s="52" t="s">
        <v>4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R7" s="50">
        <v>103.29</v>
      </c>
      <c r="S7" s="51"/>
      <c r="T7" s="51"/>
      <c r="U7" s="4" t="s">
        <v>54</v>
      </c>
      <c r="Y7" s="3"/>
      <c r="Z7" s="3"/>
      <c r="AA7" s="3"/>
      <c r="AB7" s="3"/>
      <c r="AC7" s="3"/>
      <c r="AD7" s="3"/>
    </row>
    <row r="8" spans="3:30" ht="15" customHeight="1">
      <c r="C8" s="53" t="s">
        <v>5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R8" s="49">
        <f>AE20</f>
        <v>69.825</v>
      </c>
      <c r="S8" s="49"/>
      <c r="T8" s="49"/>
      <c r="U8" s="49"/>
      <c r="Y8" s="3"/>
      <c r="Z8" s="3"/>
      <c r="AA8" s="3"/>
      <c r="AB8" s="3"/>
      <c r="AC8" s="3"/>
      <c r="AD8" s="3"/>
    </row>
    <row r="10" spans="2:22" ht="15" customHeight="1">
      <c r="B10" s="47" t="s">
        <v>79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2" spans="2:37" ht="15" customHeight="1">
      <c r="B12" s="43" t="s">
        <v>48</v>
      </c>
      <c r="C12" s="32" t="s">
        <v>66</v>
      </c>
      <c r="D12" s="33"/>
      <c r="E12" s="33"/>
      <c r="F12" s="33"/>
      <c r="G12" s="34"/>
      <c r="H12" s="32" t="s">
        <v>67</v>
      </c>
      <c r="I12" s="33"/>
      <c r="J12" s="33"/>
      <c r="K12" s="33"/>
      <c r="L12" s="34"/>
      <c r="M12" s="43" t="s">
        <v>77</v>
      </c>
      <c r="N12" s="43" t="s">
        <v>49</v>
      </c>
      <c r="O12" s="43" t="s">
        <v>50</v>
      </c>
      <c r="P12" s="43" t="s">
        <v>51</v>
      </c>
      <c r="R12" s="32" t="s">
        <v>76</v>
      </c>
      <c r="S12" s="33"/>
      <c r="T12" s="33"/>
      <c r="U12" s="33"/>
      <c r="V12" s="34"/>
      <c r="Y12" s="29" t="s">
        <v>48</v>
      </c>
      <c r="Z12" s="29" t="s">
        <v>52</v>
      </c>
      <c r="AA12" s="29" t="s">
        <v>53</v>
      </c>
      <c r="AB12" s="29" t="s">
        <v>7</v>
      </c>
      <c r="AC12" s="29" t="s">
        <v>71</v>
      </c>
      <c r="AD12" s="29" t="s">
        <v>70</v>
      </c>
      <c r="AE12" s="29" t="s">
        <v>72</v>
      </c>
      <c r="AF12" s="29" t="s">
        <v>73</v>
      </c>
      <c r="AG12" s="29" t="s">
        <v>74</v>
      </c>
      <c r="AH12" s="29" t="s">
        <v>75</v>
      </c>
      <c r="AI12" s="29" t="s">
        <v>55</v>
      </c>
      <c r="AJ12" s="29" t="s">
        <v>51</v>
      </c>
      <c r="AK12" s="29" t="s">
        <v>78</v>
      </c>
    </row>
    <row r="13" spans="2:37" ht="15" customHeight="1">
      <c r="B13" s="43"/>
      <c r="C13" s="35"/>
      <c r="D13" s="36"/>
      <c r="E13" s="36"/>
      <c r="F13" s="36"/>
      <c r="G13" s="37"/>
      <c r="H13" s="35"/>
      <c r="I13" s="36"/>
      <c r="J13" s="36"/>
      <c r="K13" s="36"/>
      <c r="L13" s="37"/>
      <c r="M13" s="43"/>
      <c r="N13" s="43"/>
      <c r="O13" s="43"/>
      <c r="P13" s="43"/>
      <c r="R13" s="35"/>
      <c r="S13" s="36"/>
      <c r="T13" s="36"/>
      <c r="U13" s="36"/>
      <c r="V13" s="37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2:37" ht="15" customHeight="1">
      <c r="B14" s="43"/>
      <c r="C14" s="35"/>
      <c r="D14" s="36"/>
      <c r="E14" s="36"/>
      <c r="F14" s="36"/>
      <c r="G14" s="37"/>
      <c r="H14" s="35"/>
      <c r="I14" s="36"/>
      <c r="J14" s="36"/>
      <c r="K14" s="36"/>
      <c r="L14" s="37"/>
      <c r="M14" s="43"/>
      <c r="N14" s="43"/>
      <c r="O14" s="43"/>
      <c r="P14" s="43"/>
      <c r="R14" s="35"/>
      <c r="S14" s="36"/>
      <c r="T14" s="36"/>
      <c r="U14" s="36"/>
      <c r="V14" s="37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2:37" ht="15" customHeight="1">
      <c r="B15" s="43"/>
      <c r="C15" s="35"/>
      <c r="D15" s="36"/>
      <c r="E15" s="36"/>
      <c r="F15" s="36"/>
      <c r="G15" s="37"/>
      <c r="H15" s="35"/>
      <c r="I15" s="36"/>
      <c r="J15" s="36"/>
      <c r="K15" s="36"/>
      <c r="L15" s="37"/>
      <c r="M15" s="43"/>
      <c r="N15" s="43"/>
      <c r="O15" s="43"/>
      <c r="P15" s="43"/>
      <c r="R15" s="35"/>
      <c r="S15" s="36"/>
      <c r="T15" s="36"/>
      <c r="U15" s="36"/>
      <c r="V15" s="37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2:37" ht="9" customHeight="1">
      <c r="B16" s="43"/>
      <c r="C16" s="35"/>
      <c r="D16" s="36"/>
      <c r="E16" s="36"/>
      <c r="F16" s="36"/>
      <c r="G16" s="37"/>
      <c r="H16" s="35"/>
      <c r="I16" s="36"/>
      <c r="J16" s="36"/>
      <c r="K16" s="36"/>
      <c r="L16" s="37"/>
      <c r="M16" s="43"/>
      <c r="N16" s="43"/>
      <c r="O16" s="43"/>
      <c r="P16" s="43"/>
      <c r="R16" s="35"/>
      <c r="S16" s="36"/>
      <c r="T16" s="36"/>
      <c r="U16" s="36"/>
      <c r="V16" s="37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2:37" ht="9.75" customHeight="1">
      <c r="B17" s="43"/>
      <c r="C17" s="35"/>
      <c r="D17" s="36"/>
      <c r="E17" s="36"/>
      <c r="F17" s="36"/>
      <c r="G17" s="37"/>
      <c r="H17" s="35"/>
      <c r="I17" s="36"/>
      <c r="J17" s="36"/>
      <c r="K17" s="36"/>
      <c r="L17" s="37"/>
      <c r="M17" s="43"/>
      <c r="N17" s="43"/>
      <c r="O17" s="43"/>
      <c r="P17" s="43"/>
      <c r="R17" s="35"/>
      <c r="S17" s="36"/>
      <c r="T17" s="36"/>
      <c r="U17" s="36"/>
      <c r="V17" s="37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2:37" ht="8.25" customHeight="1">
      <c r="B18" s="43"/>
      <c r="C18" s="38"/>
      <c r="D18" s="39"/>
      <c r="E18" s="39"/>
      <c r="F18" s="39"/>
      <c r="G18" s="40"/>
      <c r="H18" s="38"/>
      <c r="I18" s="39"/>
      <c r="J18" s="39"/>
      <c r="K18" s="39"/>
      <c r="L18" s="40"/>
      <c r="M18" s="43"/>
      <c r="N18" s="43"/>
      <c r="O18" s="43"/>
      <c r="P18" s="43"/>
      <c r="R18" s="38"/>
      <c r="S18" s="39"/>
      <c r="T18" s="39"/>
      <c r="U18" s="39"/>
      <c r="V18" s="40"/>
      <c r="Y18" s="29"/>
      <c r="Z18" s="29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2:28" ht="15" customHeight="1">
      <c r="B19" s="6" t="s">
        <v>56</v>
      </c>
      <c r="C19" s="46" t="s">
        <v>57</v>
      </c>
      <c r="D19" s="46"/>
      <c r="E19" s="46"/>
      <c r="F19" s="46"/>
      <c r="G19" s="46"/>
      <c r="H19" s="46" t="s">
        <v>58</v>
      </c>
      <c r="I19" s="46"/>
      <c r="J19" s="46"/>
      <c r="K19" s="46"/>
      <c r="L19" s="46"/>
      <c r="M19" s="6" t="s">
        <v>59</v>
      </c>
      <c r="N19" s="6" t="s">
        <v>60</v>
      </c>
      <c r="O19" s="6" t="s">
        <v>61</v>
      </c>
      <c r="P19" s="6" t="s">
        <v>62</v>
      </c>
      <c r="R19" s="42"/>
      <c r="S19" s="42"/>
      <c r="T19" s="42"/>
      <c r="U19" s="42"/>
      <c r="V19" s="42"/>
      <c r="Z19" s="7"/>
      <c r="AA19" s="7"/>
      <c r="AB19" s="7"/>
    </row>
    <row r="20" spans="1:37" ht="15" customHeight="1">
      <c r="A20" s="8">
        <v>1</v>
      </c>
      <c r="B20" s="1" t="s">
        <v>11</v>
      </c>
      <c r="C20" s="25">
        <v>500</v>
      </c>
      <c r="D20" s="25"/>
      <c r="E20" s="25"/>
      <c r="F20" s="25"/>
      <c r="G20" s="25"/>
      <c r="H20" s="41" t="s">
        <v>68</v>
      </c>
      <c r="I20" s="41"/>
      <c r="J20" s="41"/>
      <c r="K20" s="41"/>
      <c r="L20" s="41"/>
      <c r="M20" s="1">
        <v>1</v>
      </c>
      <c r="N20" s="1">
        <v>100</v>
      </c>
      <c r="O20" s="1">
        <v>12</v>
      </c>
      <c r="P20" s="1">
        <v>6</v>
      </c>
      <c r="R20" s="27">
        <f>AJ20+AK20</f>
        <v>89.38499999999999</v>
      </c>
      <c r="S20" s="27"/>
      <c r="T20" s="27"/>
      <c r="U20" s="27"/>
      <c r="V20" s="27"/>
      <c r="W20" s="3"/>
      <c r="X20" s="24" t="str">
        <f>IF(P20&gt;6,"Errore Mesi",IF(P20&gt;O20,"Errore Mesi",IF((O20-P20)&lt;6,"Errore Mesi","-")))</f>
        <v>-</v>
      </c>
      <c r="Y20" s="12">
        <f>LOOKUP(B20,Categorie!$A$3:$A$42,Categorie!$B$3:$B$42)</f>
        <v>105</v>
      </c>
      <c r="Z20" s="12">
        <f>IF(B20=0,0,AA20)</f>
        <v>52500</v>
      </c>
      <c r="AA20" s="12">
        <f>C20*Y20</f>
        <v>52500</v>
      </c>
      <c r="AB20" s="12">
        <f>R4</f>
        <v>5</v>
      </c>
      <c r="AC20" s="13">
        <f>(((Z20/1000*AB20)/100*N20)/12*O20)</f>
        <v>262.5</v>
      </c>
      <c r="AD20" s="31">
        <f>(((1.33*(Z20+Z22+Z23+Z24)/1000)))</f>
        <v>69.825</v>
      </c>
      <c r="AE20" s="31">
        <f>IF(AD20&gt;=200,"200",AD20)</f>
        <v>69.825</v>
      </c>
      <c r="AF20" s="13">
        <f>((AE20+R7)/12*O20)/M20</f>
        <v>173.115</v>
      </c>
      <c r="AG20" s="13">
        <f>AC20-AF20</f>
        <v>89.38499999999999</v>
      </c>
      <c r="AH20" s="13">
        <f>IF(AG20&lt;=0,"0",AG20)</f>
        <v>89.38499999999999</v>
      </c>
      <c r="AI20" s="13" t="str">
        <f>IF((AF20-AC20)&lt;=0,"0",(AF20-AC20))</f>
        <v>0</v>
      </c>
      <c r="AJ20" s="21">
        <f>AH20/O20*P20</f>
        <v>44.692499999999995</v>
      </c>
      <c r="AK20" s="21">
        <f>AH20-AJ20</f>
        <v>44.692499999999995</v>
      </c>
    </row>
    <row r="21" spans="1:37" ht="15" customHeight="1">
      <c r="A21" s="8"/>
      <c r="B21" s="44" t="s">
        <v>63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R21" s="9"/>
      <c r="S21" s="9"/>
      <c r="T21" s="9"/>
      <c r="U21" s="9"/>
      <c r="V21" s="9"/>
      <c r="W21" s="3"/>
      <c r="X21" s="23"/>
      <c r="Y21" s="12"/>
      <c r="Z21" s="12"/>
      <c r="AA21" s="12"/>
      <c r="AB21" s="14"/>
      <c r="AC21" s="14"/>
      <c r="AD21" s="31"/>
      <c r="AE21" s="31"/>
      <c r="AF21" s="14"/>
      <c r="AG21" s="14"/>
      <c r="AH21" s="13"/>
      <c r="AI21" s="14"/>
      <c r="AJ21" s="21"/>
      <c r="AK21" s="21"/>
    </row>
    <row r="22" spans="1:37" ht="15" customHeight="1">
      <c r="A22" s="8">
        <v>2</v>
      </c>
      <c r="B22" s="1"/>
      <c r="C22" s="25"/>
      <c r="D22" s="25"/>
      <c r="E22" s="25"/>
      <c r="F22" s="25"/>
      <c r="G22" s="25"/>
      <c r="H22" s="41" t="s">
        <v>69</v>
      </c>
      <c r="I22" s="41"/>
      <c r="J22" s="41"/>
      <c r="K22" s="41"/>
      <c r="L22" s="41"/>
      <c r="M22" s="1">
        <v>2</v>
      </c>
      <c r="N22" s="1">
        <v>50</v>
      </c>
      <c r="O22" s="1">
        <v>12</v>
      </c>
      <c r="P22" s="1">
        <v>6</v>
      </c>
      <c r="R22" s="27" t="str">
        <f>AH22</f>
        <v>0</v>
      </c>
      <c r="S22" s="27"/>
      <c r="T22" s="27"/>
      <c r="U22" s="27"/>
      <c r="V22" s="27"/>
      <c r="W22" s="3"/>
      <c r="X22" s="24" t="str">
        <f>IF(P22&gt;6,"Errore Mesi",IF(P22&gt;O22,"Errore Mesi",IF((O22-P22)&lt;6,"Errore Mesi","-")))</f>
        <v>-</v>
      </c>
      <c r="Y22" s="12" t="e">
        <f>LOOKUP(B22,Categorie!$A$3:$A$42,Categorie!$B$3:$B$42)</f>
        <v>#N/A</v>
      </c>
      <c r="Z22" s="12">
        <f>IF(B22=0,0,AA22)</f>
        <v>0</v>
      </c>
      <c r="AA22" s="12" t="e">
        <f>C22*Y22</f>
        <v>#N/A</v>
      </c>
      <c r="AB22" s="12">
        <f>R4</f>
        <v>5</v>
      </c>
      <c r="AC22" s="13">
        <f>(((Z22/1000*AB22)/100*N22)/12*O22)</f>
        <v>0</v>
      </c>
      <c r="AD22" s="31"/>
      <c r="AE22" s="31"/>
      <c r="AF22" s="13" t="str">
        <f>AI20</f>
        <v>0</v>
      </c>
      <c r="AG22" s="13">
        <f>AC22-AF22</f>
        <v>0</v>
      </c>
      <c r="AH22" s="13" t="str">
        <f>IF(AG22&lt;=0,"0",AG22)</f>
        <v>0</v>
      </c>
      <c r="AI22" s="13" t="str">
        <f>IF((AF22-AC22)&lt;=0,"0",(AF22-AC22))</f>
        <v>0</v>
      </c>
      <c r="AJ22" s="21">
        <f>AH22/O22*P22</f>
        <v>0</v>
      </c>
      <c r="AK22" s="21">
        <f>AH22-AJ22</f>
        <v>0</v>
      </c>
    </row>
    <row r="23" spans="1:37" ht="15" customHeight="1">
      <c r="A23" s="8">
        <v>3</v>
      </c>
      <c r="B23" s="1"/>
      <c r="C23" s="25"/>
      <c r="D23" s="25"/>
      <c r="E23" s="25"/>
      <c r="F23" s="25"/>
      <c r="G23" s="25"/>
      <c r="H23" s="41" t="s">
        <v>69</v>
      </c>
      <c r="I23" s="41"/>
      <c r="J23" s="41"/>
      <c r="K23" s="41"/>
      <c r="L23" s="41"/>
      <c r="M23" s="1">
        <v>1</v>
      </c>
      <c r="N23" s="1">
        <v>0</v>
      </c>
      <c r="O23" s="1">
        <v>1</v>
      </c>
      <c r="P23" s="1">
        <v>0</v>
      </c>
      <c r="R23" s="27" t="str">
        <f>AH23</f>
        <v>0</v>
      </c>
      <c r="S23" s="27"/>
      <c r="T23" s="27"/>
      <c r="U23" s="27"/>
      <c r="V23" s="27"/>
      <c r="W23" s="3"/>
      <c r="X23" s="24" t="str">
        <f>IF(P23&gt;6,"Errore Mesi",IF(P23&gt;O23,"Errore Mesi",IF((O23-P23)&lt;6,"Errore Mesi","-")))</f>
        <v>Errore Mesi</v>
      </c>
      <c r="Y23" s="12" t="e">
        <f>LOOKUP(B23,Categorie!$A$3:$A$42,Categorie!$B$3:$B$42)</f>
        <v>#N/A</v>
      </c>
      <c r="Z23" s="12">
        <f>IF(B23=0,0,AA23)</f>
        <v>0</v>
      </c>
      <c r="AA23" s="12" t="e">
        <f>C23*Y23</f>
        <v>#N/A</v>
      </c>
      <c r="AB23" s="12">
        <f>R4</f>
        <v>5</v>
      </c>
      <c r="AC23" s="13">
        <f>(((Z23/1000*AB23)/100*N23)/12*O23)</f>
        <v>0</v>
      </c>
      <c r="AD23" s="31"/>
      <c r="AE23" s="31"/>
      <c r="AF23" s="13" t="str">
        <f>AI22</f>
        <v>0</v>
      </c>
      <c r="AG23" s="13">
        <f>AC23-AF23</f>
        <v>0</v>
      </c>
      <c r="AH23" s="13" t="str">
        <f>IF(AG23&lt;=0,"0",AG23)</f>
        <v>0</v>
      </c>
      <c r="AI23" s="13" t="str">
        <f>IF((AF23-AC23)&lt;=0,"0",(AF23-AC23))</f>
        <v>0</v>
      </c>
      <c r="AJ23" s="21">
        <f>AH23/O23*P23</f>
        <v>0</v>
      </c>
      <c r="AK23" s="21">
        <f>AH23-AJ23</f>
        <v>0</v>
      </c>
    </row>
    <row r="24" spans="1:37" ht="15" customHeight="1">
      <c r="A24" s="8">
        <v>4</v>
      </c>
      <c r="B24" s="1"/>
      <c r="C24" s="25"/>
      <c r="D24" s="25"/>
      <c r="E24" s="25"/>
      <c r="F24" s="25"/>
      <c r="G24" s="25"/>
      <c r="H24" s="41" t="s">
        <v>69</v>
      </c>
      <c r="I24" s="41"/>
      <c r="J24" s="41"/>
      <c r="K24" s="41"/>
      <c r="L24" s="41"/>
      <c r="M24" s="1">
        <v>1</v>
      </c>
      <c r="N24" s="1">
        <v>0</v>
      </c>
      <c r="O24" s="1">
        <v>1</v>
      </c>
      <c r="P24" s="1">
        <v>0</v>
      </c>
      <c r="R24" s="27" t="str">
        <f>AH24</f>
        <v>0</v>
      </c>
      <c r="S24" s="27"/>
      <c r="T24" s="27"/>
      <c r="U24" s="27"/>
      <c r="V24" s="27"/>
      <c r="W24" s="3"/>
      <c r="X24" s="24" t="str">
        <f>IF(P24&gt;6,"Errore Mesi",IF(P24&gt;O24,"Errore Mesi",IF((O24-P24)&lt;6,"Errore Mesi","-")))</f>
        <v>Errore Mesi</v>
      </c>
      <c r="Y24" s="12" t="e">
        <f>LOOKUP(B24,Categorie!$A$3:$A$42,Categorie!$B$3:$B$42)</f>
        <v>#N/A</v>
      </c>
      <c r="Z24" s="12">
        <f>IF(B24=0,0,AA24)</f>
        <v>0</v>
      </c>
      <c r="AA24" s="12" t="e">
        <f>C24*Y24</f>
        <v>#N/A</v>
      </c>
      <c r="AB24" s="12">
        <f>R4</f>
        <v>5</v>
      </c>
      <c r="AC24" s="13">
        <f>(((Z24/1000*AB24)/100*N24)/12*O24)</f>
        <v>0</v>
      </c>
      <c r="AD24" s="31"/>
      <c r="AE24" s="31"/>
      <c r="AF24" s="13" t="str">
        <f>AI23</f>
        <v>0</v>
      </c>
      <c r="AG24" s="13">
        <f>AC24-AF24</f>
        <v>0</v>
      </c>
      <c r="AH24" s="13" t="str">
        <f>IF(AG24&lt;=0,"0",AG24)</f>
        <v>0</v>
      </c>
      <c r="AI24" s="13" t="str">
        <f>IF((AF24-AC24)&lt;=0,"0",(AF24-AC24))</f>
        <v>0</v>
      </c>
      <c r="AJ24" s="21">
        <f>AH24/O24*P24</f>
        <v>0</v>
      </c>
      <c r="AK24" s="21">
        <f>AH24-AJ24</f>
        <v>0</v>
      </c>
    </row>
    <row r="25" spans="2:37" ht="15" customHeight="1">
      <c r="B25" s="45" t="s">
        <v>64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R25" s="9"/>
      <c r="S25" s="9"/>
      <c r="T25" s="9"/>
      <c r="U25" s="9"/>
      <c r="V25" s="9"/>
      <c r="W25" s="3"/>
      <c r="X25" s="23"/>
      <c r="AJ25" s="22"/>
      <c r="AK25" s="22"/>
    </row>
    <row r="26" spans="2:37" ht="1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R26" s="9"/>
      <c r="S26" s="9"/>
      <c r="T26" s="9"/>
      <c r="U26" s="9"/>
      <c r="V26" s="9"/>
      <c r="W26" s="3"/>
      <c r="X26" s="23"/>
      <c r="AJ26" s="22"/>
      <c r="AK26" s="22"/>
    </row>
    <row r="27" spans="1:37" ht="15" customHeight="1">
      <c r="A27" s="8">
        <v>5</v>
      </c>
      <c r="B27" s="1"/>
      <c r="C27" s="25"/>
      <c r="D27" s="25"/>
      <c r="E27" s="25"/>
      <c r="F27" s="25"/>
      <c r="G27" s="25"/>
      <c r="H27" s="26" t="s">
        <v>81</v>
      </c>
      <c r="I27" s="26"/>
      <c r="J27" s="26"/>
      <c r="K27" s="26"/>
      <c r="L27" s="26"/>
      <c r="M27" s="1">
        <v>1</v>
      </c>
      <c r="N27" s="1">
        <v>100</v>
      </c>
      <c r="O27" s="1">
        <v>12</v>
      </c>
      <c r="P27" s="1">
        <v>6</v>
      </c>
      <c r="R27" s="27" t="str">
        <f>AH27</f>
        <v>0</v>
      </c>
      <c r="S27" s="27"/>
      <c r="T27" s="27"/>
      <c r="U27" s="27"/>
      <c r="V27" s="27"/>
      <c r="W27" s="3"/>
      <c r="X27" s="24" t="str">
        <f>IF(P27&gt;6,"Errore Mesi",IF(P27&gt;O27,"Errore Mesi",IF((O27-P27)&lt;6,"Errore Mesi","-")))</f>
        <v>-</v>
      </c>
      <c r="Y27" s="12" t="e">
        <f>LOOKUP(B27,Categorie!$A$3:$A$42,Categorie!$B$3:$B$42)</f>
        <v>#N/A</v>
      </c>
      <c r="Z27" s="12">
        <f>IF(B27=0,0,AA27)</f>
        <v>0</v>
      </c>
      <c r="AA27" s="12" t="e">
        <f>C27*Y27</f>
        <v>#N/A</v>
      </c>
      <c r="AB27" s="12">
        <f>R5</f>
        <v>5</v>
      </c>
      <c r="AC27" s="13">
        <f>(((Z27/1000*AB27)/100*N27)/12*O27)</f>
        <v>0</v>
      </c>
      <c r="AH27" s="13" t="str">
        <f>IF(AC27&lt;=0,"0",AC27)</f>
        <v>0</v>
      </c>
      <c r="AJ27" s="21">
        <f>AH27/O27*P27</f>
        <v>0</v>
      </c>
      <c r="AK27" s="21">
        <f>AH27-AJ27</f>
        <v>0</v>
      </c>
    </row>
    <row r="28" spans="1:37" ht="15" customHeight="1">
      <c r="A28" s="8">
        <v>6</v>
      </c>
      <c r="B28" s="1"/>
      <c r="C28" s="25"/>
      <c r="D28" s="25"/>
      <c r="E28" s="25"/>
      <c r="F28" s="25"/>
      <c r="G28" s="25"/>
      <c r="H28" s="26" t="s">
        <v>81</v>
      </c>
      <c r="I28" s="26"/>
      <c r="J28" s="26"/>
      <c r="K28" s="26"/>
      <c r="L28" s="26"/>
      <c r="M28" s="1">
        <v>1</v>
      </c>
      <c r="N28" s="1">
        <v>0</v>
      </c>
      <c r="O28" s="1">
        <v>1</v>
      </c>
      <c r="P28" s="1">
        <v>0</v>
      </c>
      <c r="R28" s="27" t="str">
        <f>AH28</f>
        <v>0</v>
      </c>
      <c r="S28" s="27"/>
      <c r="T28" s="27"/>
      <c r="U28" s="27"/>
      <c r="V28" s="27"/>
      <c r="W28" s="3"/>
      <c r="X28" s="24" t="str">
        <f>IF(P28&gt;6,"Errore Mesi",IF(P28&gt;O28,"Errore Mesi",IF((O28-P28)&lt;6,"Errore Mesi","-")))</f>
        <v>Errore Mesi</v>
      </c>
      <c r="Y28" s="12" t="e">
        <f>LOOKUP(B28,Categorie!$A$3:$A$42,Categorie!$B$3:$B$42)</f>
        <v>#N/A</v>
      </c>
      <c r="Z28" s="12">
        <f>IF(B28=0,0,AA28)</f>
        <v>0</v>
      </c>
      <c r="AA28" s="12" t="e">
        <f>C28*Y28</f>
        <v>#N/A</v>
      </c>
      <c r="AB28" s="12">
        <f>R5</f>
        <v>5</v>
      </c>
      <c r="AC28" s="13">
        <f>(((Z28/1000*AB28)/100*N28)/12*O28)</f>
        <v>0</v>
      </c>
      <c r="AH28" s="13" t="str">
        <f>IF(AC28&lt;=0,"0",AC28)</f>
        <v>0</v>
      </c>
      <c r="AJ28" s="21">
        <f>AH28/O28*P28</f>
        <v>0</v>
      </c>
      <c r="AK28" s="21">
        <f>AH28-AJ28</f>
        <v>0</v>
      </c>
    </row>
    <row r="29" spans="1:37" ht="15" customHeight="1">
      <c r="A29" s="8">
        <v>7</v>
      </c>
      <c r="B29" s="1"/>
      <c r="C29" s="25"/>
      <c r="D29" s="25"/>
      <c r="E29" s="25"/>
      <c r="F29" s="25"/>
      <c r="G29" s="25"/>
      <c r="H29" s="26" t="s">
        <v>81</v>
      </c>
      <c r="I29" s="26"/>
      <c r="J29" s="26"/>
      <c r="K29" s="26"/>
      <c r="L29" s="26"/>
      <c r="M29" s="1">
        <v>1</v>
      </c>
      <c r="N29" s="1">
        <v>0</v>
      </c>
      <c r="O29" s="1">
        <v>1</v>
      </c>
      <c r="P29" s="1">
        <v>0</v>
      </c>
      <c r="R29" s="27" t="str">
        <f>AH29</f>
        <v>0</v>
      </c>
      <c r="S29" s="27"/>
      <c r="T29" s="27"/>
      <c r="U29" s="27"/>
      <c r="V29" s="27"/>
      <c r="W29" s="3"/>
      <c r="X29" s="24" t="str">
        <f>IF(P29&gt;6,"Errore Mesi",IF(P29&gt;O29,"Errore Mesi",IF((O29-P29)&lt;6,"Errore Mesi","-")))</f>
        <v>Errore Mesi</v>
      </c>
      <c r="Y29" s="12" t="e">
        <f>LOOKUP(B29,Categorie!$A$3:$A$42,Categorie!$B$3:$B$42)</f>
        <v>#N/A</v>
      </c>
      <c r="Z29" s="12">
        <f>IF(B29=0,0,AA29)</f>
        <v>0</v>
      </c>
      <c r="AA29" s="12" t="e">
        <f>C29*Y29</f>
        <v>#N/A</v>
      </c>
      <c r="AB29" s="12">
        <f>R5</f>
        <v>5</v>
      </c>
      <c r="AC29" s="13">
        <f>(((Z29/1000*AB29)/100*N29)/12*O29)</f>
        <v>0</v>
      </c>
      <c r="AH29" s="13" t="str">
        <f>IF(AC29&lt;=0,"0",AC29)</f>
        <v>0</v>
      </c>
      <c r="AJ29" s="21">
        <f>AH29/O29*P29</f>
        <v>0</v>
      </c>
      <c r="AK29" s="21">
        <f>AH29-AJ29</f>
        <v>0</v>
      </c>
    </row>
    <row r="30" spans="2:37" ht="15" customHeight="1">
      <c r="B30" s="28" t="s">
        <v>80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15"/>
      <c r="R30" s="17"/>
      <c r="S30" s="17"/>
      <c r="T30" s="17"/>
      <c r="U30" s="17"/>
      <c r="V30" s="17"/>
      <c r="W30" s="15"/>
      <c r="X30" s="16"/>
      <c r="Y30" s="15"/>
      <c r="Z30" s="15"/>
      <c r="AJ30" s="22"/>
      <c r="AK30" s="22"/>
    </row>
    <row r="31" spans="18:37" ht="15" customHeight="1">
      <c r="R31" s="9"/>
      <c r="S31" s="9"/>
      <c r="T31" s="9"/>
      <c r="U31" s="9"/>
      <c r="V31" s="9"/>
      <c r="W31" s="3"/>
      <c r="X31" s="23"/>
      <c r="AJ31" s="22"/>
      <c r="AK31" s="22"/>
    </row>
    <row r="32" spans="1:37" ht="15" customHeight="1">
      <c r="A32" s="8">
        <v>8</v>
      </c>
      <c r="B32" s="1"/>
      <c r="C32" s="25"/>
      <c r="D32" s="25"/>
      <c r="E32" s="25"/>
      <c r="F32" s="25"/>
      <c r="G32" s="25"/>
      <c r="H32" s="26" t="s">
        <v>98</v>
      </c>
      <c r="I32" s="26"/>
      <c r="J32" s="26"/>
      <c r="K32" s="26"/>
      <c r="L32" s="26"/>
      <c r="M32" s="1">
        <v>1</v>
      </c>
      <c r="N32" s="1">
        <v>100</v>
      </c>
      <c r="O32" s="1">
        <v>12</v>
      </c>
      <c r="P32" s="1">
        <v>6</v>
      </c>
      <c r="R32" s="27" t="str">
        <f>AH32</f>
        <v>0</v>
      </c>
      <c r="S32" s="27"/>
      <c r="T32" s="27"/>
      <c r="U32" s="27"/>
      <c r="V32" s="27"/>
      <c r="W32" s="3"/>
      <c r="X32" s="24" t="str">
        <f>IF(P32&gt;6,"Errore Mesi",IF(P32&gt;O32,"Errore Mesi",IF((O32-P32)&lt;6,"Errore Mesi","-")))</f>
        <v>-</v>
      </c>
      <c r="Y32" s="12" t="e">
        <f>LOOKUP(B32,Categorie!$A$3:$A$42,Categorie!$B$3:$B$42)</f>
        <v>#N/A</v>
      </c>
      <c r="Z32" s="12">
        <f>IF(B32=0,0,AA32)</f>
        <v>0</v>
      </c>
      <c r="AA32" s="12" t="e">
        <f>C32*Y32</f>
        <v>#N/A</v>
      </c>
      <c r="AB32" s="12">
        <f>R6</f>
        <v>5</v>
      </c>
      <c r="AC32" s="13">
        <f>(((Z32/1000*AB32)/100*N32)/12*O32)</f>
        <v>0</v>
      </c>
      <c r="AF32" s="12">
        <f>((R7/12)*O32)/M32</f>
        <v>103.28999999999999</v>
      </c>
      <c r="AG32" s="12">
        <f>AC32-AF32</f>
        <v>-103.28999999999999</v>
      </c>
      <c r="AH32" s="12" t="str">
        <f>IF(AG32&lt;=0,"0",AG32)</f>
        <v>0</v>
      </c>
      <c r="AJ32" s="21">
        <f>AH32/O32*P32</f>
        <v>0</v>
      </c>
      <c r="AK32" s="21">
        <f>AH32-AJ32</f>
        <v>0</v>
      </c>
    </row>
    <row r="33" spans="1:37" ht="15" customHeight="1">
      <c r="A33" s="8">
        <v>9</v>
      </c>
      <c r="B33" s="1"/>
      <c r="C33" s="25"/>
      <c r="D33" s="25"/>
      <c r="E33" s="25"/>
      <c r="F33" s="25"/>
      <c r="G33" s="25"/>
      <c r="H33" s="26" t="s">
        <v>98</v>
      </c>
      <c r="I33" s="26"/>
      <c r="J33" s="26"/>
      <c r="K33" s="26"/>
      <c r="L33" s="26"/>
      <c r="M33" s="1">
        <v>1</v>
      </c>
      <c r="N33" s="1">
        <v>0</v>
      </c>
      <c r="O33" s="1">
        <v>1</v>
      </c>
      <c r="P33" s="1">
        <v>0</v>
      </c>
      <c r="R33" s="27" t="str">
        <f>AH33</f>
        <v>0</v>
      </c>
      <c r="S33" s="27"/>
      <c r="T33" s="27"/>
      <c r="U33" s="27"/>
      <c r="V33" s="27"/>
      <c r="W33" s="3"/>
      <c r="X33" s="24" t="str">
        <f>IF(P33&gt;6,"Errore Mesi",IF(P33&gt;O33,"Errore Mesi",IF((O33-P33)&lt;6,"Errore Mesi","-")))</f>
        <v>Errore Mesi</v>
      </c>
      <c r="Y33" s="12" t="e">
        <f>LOOKUP(B33,Categorie!$A$3:$A$42,Categorie!$B$3:$B$42)</f>
        <v>#N/A</v>
      </c>
      <c r="Z33" s="12">
        <f>IF(B33=0,0,AA33)</f>
        <v>0</v>
      </c>
      <c r="AA33" s="12" t="e">
        <f>C33*Y33</f>
        <v>#N/A</v>
      </c>
      <c r="AB33" s="12">
        <f>R6</f>
        <v>5</v>
      </c>
      <c r="AC33" s="13">
        <f>(((Z33/1000*AB33)/100*N33)/12*O33)</f>
        <v>0</v>
      </c>
      <c r="AF33" s="12">
        <f>((R7/12)*O33)/M33</f>
        <v>8.6075</v>
      </c>
      <c r="AG33" s="12">
        <f>AC33-AF33</f>
        <v>-8.6075</v>
      </c>
      <c r="AH33" s="12" t="str">
        <f>IF(AG33&lt;=0,"0",AG33)</f>
        <v>0</v>
      </c>
      <c r="AJ33" s="21">
        <f>AH33/O33*P33</f>
        <v>0</v>
      </c>
      <c r="AK33" s="21">
        <f>AH33-AJ33</f>
        <v>0</v>
      </c>
    </row>
    <row r="34" spans="1:37" ht="15" customHeight="1">
      <c r="A34" s="8">
        <v>10</v>
      </c>
      <c r="B34" s="1"/>
      <c r="C34" s="25"/>
      <c r="D34" s="25"/>
      <c r="E34" s="25"/>
      <c r="F34" s="25"/>
      <c r="G34" s="25"/>
      <c r="H34" s="26" t="s">
        <v>98</v>
      </c>
      <c r="I34" s="26"/>
      <c r="J34" s="26"/>
      <c r="K34" s="26"/>
      <c r="L34" s="26"/>
      <c r="M34" s="1">
        <v>1</v>
      </c>
      <c r="N34" s="1">
        <v>0</v>
      </c>
      <c r="O34" s="1">
        <v>1</v>
      </c>
      <c r="P34" s="1">
        <v>0</v>
      </c>
      <c r="R34" s="27" t="str">
        <f>AH34</f>
        <v>0</v>
      </c>
      <c r="S34" s="27"/>
      <c r="T34" s="27"/>
      <c r="U34" s="27"/>
      <c r="V34" s="27"/>
      <c r="W34" s="3"/>
      <c r="X34" s="24" t="str">
        <f>IF(P34&gt;6,"Errore Mesi",IF(P34&gt;O34,"Errore Mesi",IF((O34-P34)&lt;6,"Errore Mesi","-")))</f>
        <v>Errore Mesi</v>
      </c>
      <c r="Y34" s="12" t="e">
        <f>LOOKUP(B34,Categorie!$A$3:$A$42,Categorie!$B$3:$B$42)</f>
        <v>#N/A</v>
      </c>
      <c r="Z34" s="12">
        <f>IF(B34=0,0,AA34)</f>
        <v>0</v>
      </c>
      <c r="AA34" s="12" t="e">
        <f>C34*Y34</f>
        <v>#N/A</v>
      </c>
      <c r="AB34" s="12">
        <f>R6</f>
        <v>5</v>
      </c>
      <c r="AC34" s="13">
        <f>(((Z34/1000*AB34)/100*N34)/12*O34)</f>
        <v>0</v>
      </c>
      <c r="AF34" s="12">
        <f>((R7/12)*O34)/M34</f>
        <v>8.6075</v>
      </c>
      <c r="AG34" s="12">
        <f>AC34-AF34</f>
        <v>-8.6075</v>
      </c>
      <c r="AH34" s="12" t="str">
        <f>IF(AG34&lt;=0,"0",AG34)</f>
        <v>0</v>
      </c>
      <c r="AJ34" s="21">
        <f>AH34/O34*P34</f>
        <v>0</v>
      </c>
      <c r="AK34" s="21">
        <f>AH34-AJ34</f>
        <v>0</v>
      </c>
    </row>
    <row r="35" spans="2:37" ht="15" customHeight="1">
      <c r="B35" s="54" t="s">
        <v>95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3"/>
      <c r="X35" s="23"/>
      <c r="AJ35" s="22"/>
      <c r="AK35" s="22"/>
    </row>
    <row r="36" spans="2:37" ht="15" customHeight="1">
      <c r="B36" s="54" t="s">
        <v>96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3"/>
      <c r="X36" s="23"/>
      <c r="AJ36" s="22"/>
      <c r="AK36" s="22"/>
    </row>
    <row r="37" spans="18:37" ht="15" customHeight="1">
      <c r="R37" s="9"/>
      <c r="S37" s="9"/>
      <c r="T37" s="9"/>
      <c r="U37" s="9"/>
      <c r="V37" s="9"/>
      <c r="W37" s="3"/>
      <c r="X37" s="23"/>
      <c r="AJ37" s="22"/>
      <c r="AK37" s="22"/>
    </row>
    <row r="38" spans="1:37" ht="15" customHeight="1">
      <c r="A38" s="8">
        <v>8</v>
      </c>
      <c r="B38" s="1" t="s">
        <v>100</v>
      </c>
      <c r="C38" s="25"/>
      <c r="D38" s="25"/>
      <c r="E38" s="25"/>
      <c r="F38" s="25"/>
      <c r="G38" s="25"/>
      <c r="H38" s="26" t="s">
        <v>99</v>
      </c>
      <c r="I38" s="26"/>
      <c r="J38" s="26"/>
      <c r="K38" s="26"/>
      <c r="L38" s="26"/>
      <c r="M38" s="1">
        <v>1</v>
      </c>
      <c r="N38" s="1">
        <v>100</v>
      </c>
      <c r="O38" s="1">
        <v>12</v>
      </c>
      <c r="P38" s="1">
        <v>6</v>
      </c>
      <c r="R38" s="27" t="str">
        <f>AH38</f>
        <v>0</v>
      </c>
      <c r="S38" s="27"/>
      <c r="T38" s="27"/>
      <c r="U38" s="27"/>
      <c r="V38" s="27"/>
      <c r="W38" s="3"/>
      <c r="X38" s="24" t="str">
        <f>IF(P38&gt;6,"Errore Mesi",IF(P38&gt;O38,"Errore Mesi",IF((O38-P38)&lt;6,"Errore Mesi","-")))</f>
        <v>-</v>
      </c>
      <c r="Y38" s="12">
        <f>LOOKUP(B38,Categorie!$A$3:$A$42,Categorie!$B$3:$B$42)</f>
        <v>105</v>
      </c>
      <c r="Z38" s="12">
        <f>IF(B38=0,0,AA38)</f>
        <v>0</v>
      </c>
      <c r="AA38" s="12">
        <f>C38*Y38</f>
        <v>0</v>
      </c>
      <c r="AB38" s="12">
        <f>R6</f>
        <v>5</v>
      </c>
      <c r="AC38" s="13">
        <f>(((Z38/1000*AB38)/100*N38)/12*O38)</f>
        <v>0</v>
      </c>
      <c r="AF38" s="12"/>
      <c r="AG38" s="12">
        <f>AC38-AF38</f>
        <v>0</v>
      </c>
      <c r="AH38" s="12" t="str">
        <f>IF(AG38&lt;=0,"0",AG38)</f>
        <v>0</v>
      </c>
      <c r="AJ38" s="21">
        <f>AH38/O38*P38</f>
        <v>0</v>
      </c>
      <c r="AK38" s="21">
        <f>AH38-AJ38</f>
        <v>0</v>
      </c>
    </row>
    <row r="39" spans="1:37" ht="15" customHeight="1">
      <c r="A39" s="8">
        <v>9</v>
      </c>
      <c r="B39" s="1"/>
      <c r="C39" s="25"/>
      <c r="D39" s="25"/>
      <c r="E39" s="25"/>
      <c r="F39" s="25"/>
      <c r="G39" s="25"/>
      <c r="H39" s="26" t="s">
        <v>99</v>
      </c>
      <c r="I39" s="26"/>
      <c r="J39" s="26"/>
      <c r="K39" s="26"/>
      <c r="L39" s="26"/>
      <c r="M39" s="1">
        <v>1</v>
      </c>
      <c r="N39" s="1">
        <v>0</v>
      </c>
      <c r="O39" s="1">
        <v>1</v>
      </c>
      <c r="P39" s="1">
        <v>0</v>
      </c>
      <c r="R39" s="27" t="str">
        <f>AH39</f>
        <v>0</v>
      </c>
      <c r="S39" s="27"/>
      <c r="T39" s="27"/>
      <c r="U39" s="27"/>
      <c r="V39" s="27"/>
      <c r="W39" s="3"/>
      <c r="X39" s="24" t="str">
        <f>IF(P39&gt;6,"Errore Mesi",IF(P39&gt;O39,"Errore Mesi",IF((O39-P39)&lt;6,"Errore Mesi","-")))</f>
        <v>Errore Mesi</v>
      </c>
      <c r="Y39" s="12" t="e">
        <f>LOOKUP(B39,Categorie!$A$3:$A$42,Categorie!$B$3:$B$42)</f>
        <v>#N/A</v>
      </c>
      <c r="Z39" s="12">
        <f>IF(B39=0,0,AA39)</f>
        <v>0</v>
      </c>
      <c r="AA39" s="12" t="e">
        <f>C39*Y39</f>
        <v>#N/A</v>
      </c>
      <c r="AB39" s="12">
        <f>R6</f>
        <v>5</v>
      </c>
      <c r="AC39" s="13">
        <f>(((Z39/1000*AB39)/100*N39)/12*O39)</f>
        <v>0</v>
      </c>
      <c r="AF39" s="12"/>
      <c r="AG39" s="12">
        <f>AC39-AF39</f>
        <v>0</v>
      </c>
      <c r="AH39" s="12" t="str">
        <f>IF(AG39&lt;=0,"0",AG39)</f>
        <v>0</v>
      </c>
      <c r="AJ39" s="21">
        <f>AH39/O39*P39</f>
        <v>0</v>
      </c>
      <c r="AK39" s="21">
        <f>AH39-AJ39</f>
        <v>0</v>
      </c>
    </row>
    <row r="40" spans="1:37" ht="15" customHeight="1">
      <c r="A40" s="8">
        <v>10</v>
      </c>
      <c r="B40" s="1"/>
      <c r="C40" s="25"/>
      <c r="D40" s="25"/>
      <c r="E40" s="25"/>
      <c r="F40" s="25"/>
      <c r="G40" s="25"/>
      <c r="H40" s="26" t="s">
        <v>99</v>
      </c>
      <c r="I40" s="26"/>
      <c r="J40" s="26"/>
      <c r="K40" s="26"/>
      <c r="L40" s="26"/>
      <c r="M40" s="1">
        <v>1</v>
      </c>
      <c r="N40" s="1">
        <v>0</v>
      </c>
      <c r="O40" s="1">
        <v>1</v>
      </c>
      <c r="P40" s="1">
        <v>0</v>
      </c>
      <c r="R40" s="27" t="str">
        <f>AH40</f>
        <v>0</v>
      </c>
      <c r="S40" s="27"/>
      <c r="T40" s="27"/>
      <c r="U40" s="27"/>
      <c r="V40" s="27"/>
      <c r="W40" s="3"/>
      <c r="X40" s="24" t="str">
        <f>IF(P40&gt;6,"Errore Mesi",IF(P40&gt;O40,"Errore Mesi",IF((O40-P40)&lt;6,"Errore Mesi","-")))</f>
        <v>Errore Mesi</v>
      </c>
      <c r="Y40" s="12" t="e">
        <f>LOOKUP(B40,Categorie!$A$3:$A$42,Categorie!$B$3:$B$42)</f>
        <v>#N/A</v>
      </c>
      <c r="Z40" s="12">
        <f>IF(B40=0,0,AA40)</f>
        <v>0</v>
      </c>
      <c r="AA40" s="12" t="e">
        <f>C40*Y40</f>
        <v>#N/A</v>
      </c>
      <c r="AB40" s="12">
        <f>R6</f>
        <v>5</v>
      </c>
      <c r="AC40" s="13">
        <f>(((Z40/1000*AB40)/100*N40)/12*O40)</f>
        <v>0</v>
      </c>
      <c r="AF40" s="12"/>
      <c r="AG40" s="12">
        <f>AC40-AF40</f>
        <v>0</v>
      </c>
      <c r="AH40" s="12" t="str">
        <f>IF(AG40&lt;=0,"0",AG40)</f>
        <v>0</v>
      </c>
      <c r="AJ40" s="21">
        <f>AH40/O40*P40</f>
        <v>0</v>
      </c>
      <c r="AK40" s="21">
        <f>AH40-AJ40</f>
        <v>0</v>
      </c>
    </row>
    <row r="41" spans="2:37" ht="15" customHeight="1">
      <c r="B41" s="54" t="s">
        <v>97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3"/>
      <c r="X41" s="23"/>
      <c r="AJ41" s="22"/>
      <c r="AK41" s="22"/>
    </row>
    <row r="42" spans="18:37" ht="15" customHeight="1">
      <c r="R42" s="9"/>
      <c r="S42" s="9"/>
      <c r="T42" s="9"/>
      <c r="U42" s="9"/>
      <c r="V42" s="9"/>
      <c r="W42" s="3"/>
      <c r="X42" s="23"/>
      <c r="AJ42" s="22"/>
      <c r="AK42" s="22"/>
    </row>
    <row r="43" spans="1:37" ht="15" customHeight="1">
      <c r="A43" s="8">
        <v>14</v>
      </c>
      <c r="B43" s="1" t="s">
        <v>100</v>
      </c>
      <c r="C43" s="25"/>
      <c r="D43" s="25"/>
      <c r="E43" s="25"/>
      <c r="F43" s="25"/>
      <c r="G43" s="25"/>
      <c r="H43" s="41" t="s">
        <v>82</v>
      </c>
      <c r="I43" s="41"/>
      <c r="J43" s="41"/>
      <c r="K43" s="41"/>
      <c r="L43" s="41"/>
      <c r="M43" s="1">
        <v>1</v>
      </c>
      <c r="N43" s="1">
        <v>100</v>
      </c>
      <c r="O43" s="1">
        <v>12</v>
      </c>
      <c r="P43" s="1">
        <v>6</v>
      </c>
      <c r="R43" s="27" t="str">
        <f>AH43</f>
        <v>0</v>
      </c>
      <c r="S43" s="27"/>
      <c r="T43" s="27"/>
      <c r="U43" s="27"/>
      <c r="V43" s="27"/>
      <c r="W43" s="3"/>
      <c r="X43" s="24" t="str">
        <f>IF(P43&gt;6,"Errore Mesi",IF(P43&gt;O43,"Errore Mesi",IF((O43-P43)&lt;6,"Errore Mesi","-")))</f>
        <v>-</v>
      </c>
      <c r="Y43" s="12">
        <f>LOOKUP(B43,Categorie!$A$3:$A$42,Categorie!$B$3:$B$42)</f>
        <v>105</v>
      </c>
      <c r="Z43" s="12">
        <f>IF(B43=0,0,AA43)</f>
        <v>0</v>
      </c>
      <c r="AA43" s="12">
        <f>C43*Y43</f>
        <v>0</v>
      </c>
      <c r="AB43" s="12">
        <f>R5</f>
        <v>5</v>
      </c>
      <c r="AC43" s="13">
        <f>(((Z43/1000*AB43)/100*N43)/12*O43)</f>
        <v>0</v>
      </c>
      <c r="AG43" s="11">
        <f>AC43-AF43</f>
        <v>0</v>
      </c>
      <c r="AH43" s="13" t="str">
        <f>IF(AG43&lt;=0,"0",AG43)</f>
        <v>0</v>
      </c>
      <c r="AJ43" s="21">
        <f>AH43/O43*P43</f>
        <v>0</v>
      </c>
      <c r="AK43" s="21">
        <f>AH43-AJ43</f>
        <v>0</v>
      </c>
    </row>
    <row r="44" spans="1:37" ht="15" customHeight="1">
      <c r="A44" s="8">
        <v>15</v>
      </c>
      <c r="B44" s="1"/>
      <c r="C44" s="25"/>
      <c r="D44" s="25"/>
      <c r="E44" s="25"/>
      <c r="F44" s="25"/>
      <c r="G44" s="25"/>
      <c r="H44" s="41" t="s">
        <v>82</v>
      </c>
      <c r="I44" s="41"/>
      <c r="J44" s="41"/>
      <c r="K44" s="41"/>
      <c r="L44" s="41"/>
      <c r="M44" s="1">
        <v>1</v>
      </c>
      <c r="N44" s="1">
        <v>0</v>
      </c>
      <c r="O44" s="1">
        <v>1</v>
      </c>
      <c r="P44" s="1">
        <v>0</v>
      </c>
      <c r="R44" s="27" t="str">
        <f>AH44</f>
        <v>0</v>
      </c>
      <c r="S44" s="27"/>
      <c r="T44" s="27"/>
      <c r="U44" s="27"/>
      <c r="V44" s="27"/>
      <c r="W44" s="3"/>
      <c r="X44" s="24" t="str">
        <f>IF(P44&gt;6,"Errore Mesi",IF(P44&gt;O44,"Errore Mesi",IF((O44-P44)&lt;6,"Errore Mesi","-")))</f>
        <v>Errore Mesi</v>
      </c>
      <c r="Y44" s="12" t="e">
        <f>LOOKUP(B44,Categorie!$A$3:$A$42,Categorie!$B$3:$B$42)</f>
        <v>#N/A</v>
      </c>
      <c r="Z44" s="12">
        <f>IF(B44=0,0,AA44)</f>
        <v>0</v>
      </c>
      <c r="AA44" s="12" t="e">
        <f>C44*Y44</f>
        <v>#N/A</v>
      </c>
      <c r="AB44" s="12">
        <f>R5</f>
        <v>5</v>
      </c>
      <c r="AC44" s="13">
        <f>(((Z44/1000*AB44)/100*N44)/12*O44)</f>
        <v>0</v>
      </c>
      <c r="AG44" s="11">
        <f>AC44-AF44</f>
        <v>0</v>
      </c>
      <c r="AH44" s="13" t="str">
        <f>IF(AG44&lt;=0,"0",AG44)</f>
        <v>0</v>
      </c>
      <c r="AJ44" s="21">
        <f>AH44/O44*P44</f>
        <v>0</v>
      </c>
      <c r="AK44" s="21">
        <f>AH44-AJ44</f>
        <v>0</v>
      </c>
    </row>
    <row r="45" spans="1:37" ht="15" customHeight="1">
      <c r="A45" s="8">
        <v>16</v>
      </c>
      <c r="B45" s="1"/>
      <c r="C45" s="25"/>
      <c r="D45" s="25"/>
      <c r="E45" s="25"/>
      <c r="F45" s="25"/>
      <c r="G45" s="25"/>
      <c r="H45" s="41" t="s">
        <v>82</v>
      </c>
      <c r="I45" s="41"/>
      <c r="J45" s="41"/>
      <c r="K45" s="41"/>
      <c r="L45" s="41"/>
      <c r="M45" s="1">
        <v>1</v>
      </c>
      <c r="N45" s="1">
        <v>0</v>
      </c>
      <c r="O45" s="1">
        <v>1</v>
      </c>
      <c r="P45" s="1">
        <v>0</v>
      </c>
      <c r="R45" s="27" t="str">
        <f>AH45</f>
        <v>0</v>
      </c>
      <c r="S45" s="27"/>
      <c r="T45" s="27"/>
      <c r="U45" s="27"/>
      <c r="V45" s="27"/>
      <c r="W45" s="3"/>
      <c r="X45" s="24" t="str">
        <f>IF(P45&gt;6,"Errore Mesi",IF(P45&gt;O45,"Errore Mesi",IF((O45-P45)&lt;6,"Errore Mesi","-")))</f>
        <v>Errore Mesi</v>
      </c>
      <c r="Y45" s="12" t="e">
        <f>LOOKUP(B45,Categorie!$A$3:$A$42,Categorie!$B$3:$B$42)</f>
        <v>#N/A</v>
      </c>
      <c r="Z45" s="12">
        <f>IF(B45=0,0,AA45)</f>
        <v>0</v>
      </c>
      <c r="AA45" s="12" t="e">
        <f>C45*Y45</f>
        <v>#N/A</v>
      </c>
      <c r="AB45" s="12">
        <f>R5</f>
        <v>5</v>
      </c>
      <c r="AC45" s="13">
        <f>(((Z45/1000*AB45)/100*N45)/12*O45)</f>
        <v>0</v>
      </c>
      <c r="AG45" s="11">
        <f>AC45-AF45</f>
        <v>0</v>
      </c>
      <c r="AH45" s="13" t="str">
        <f>IF(AG45&lt;=0,"0",AG45)</f>
        <v>0</v>
      </c>
      <c r="AJ45" s="21">
        <f>AH45/O45*P45</f>
        <v>0</v>
      </c>
      <c r="AK45" s="21">
        <f>AH45-AJ45</f>
        <v>0</v>
      </c>
    </row>
    <row r="46" spans="2:22" ht="15" customHeight="1">
      <c r="B46" s="28" t="s">
        <v>92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15"/>
      <c r="R46" s="15"/>
      <c r="S46" s="15"/>
      <c r="T46" s="15"/>
      <c r="U46" s="15"/>
      <c r="V46" s="15"/>
    </row>
    <row r="48" spans="2:22" ht="15" customHeight="1">
      <c r="B48" s="47" t="s">
        <v>83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50" spans="12:22" ht="15" customHeight="1">
      <c r="L50" s="48" t="s">
        <v>90</v>
      </c>
      <c r="M50" s="48"/>
      <c r="N50" s="48"/>
      <c r="O50" s="48"/>
      <c r="P50" s="48"/>
      <c r="Q50" s="20"/>
      <c r="R50" s="48" t="s">
        <v>91</v>
      </c>
      <c r="S50" s="48"/>
      <c r="T50" s="48"/>
      <c r="U50" s="48"/>
      <c r="V50" s="48"/>
    </row>
    <row r="52" spans="2:30" ht="15" customHeight="1">
      <c r="B52" s="19" t="s">
        <v>84</v>
      </c>
      <c r="C52" s="19"/>
      <c r="D52" s="19"/>
      <c r="E52" s="19"/>
      <c r="F52" s="19"/>
      <c r="G52" s="19"/>
      <c r="H52" s="18"/>
      <c r="I52" s="18"/>
      <c r="L52" s="27">
        <f>(Y52+Z52+AA52)/12*(AB52+AC52+AD52)</f>
        <v>0</v>
      </c>
      <c r="M52" s="27"/>
      <c r="N52" s="27"/>
      <c r="O52" s="27"/>
      <c r="P52" s="27"/>
      <c r="R52" s="27">
        <f>(Y52+Z52+AA52)-L52</f>
        <v>0</v>
      </c>
      <c r="S52" s="27"/>
      <c r="T52" s="27"/>
      <c r="U52" s="27"/>
      <c r="V52" s="27"/>
      <c r="Y52" s="11" t="str">
        <f>IF(B27="ta",R27,"0")</f>
        <v>0</v>
      </c>
      <c r="Z52" s="11" t="str">
        <f>IF(B28="ta",R28,"0")</f>
        <v>0</v>
      </c>
      <c r="AA52" s="11" t="str">
        <f>IF(B29="ta",R29,"0")</f>
        <v>0</v>
      </c>
      <c r="AB52" s="11" t="str">
        <f>IF(B27="ta",P27,"0")</f>
        <v>0</v>
      </c>
      <c r="AC52" s="11" t="str">
        <f>IF(B28="ta",P28,"0")</f>
        <v>0</v>
      </c>
      <c r="AD52" s="2" t="str">
        <f>IF(B29="ta",P29,"0")</f>
        <v>0</v>
      </c>
    </row>
    <row r="53" spans="2:30" ht="15" customHeight="1">
      <c r="B53" s="19" t="s">
        <v>85</v>
      </c>
      <c r="C53" s="19"/>
      <c r="D53" s="19"/>
      <c r="E53" s="19"/>
      <c r="F53" s="19"/>
      <c r="G53" s="19"/>
      <c r="H53" s="18"/>
      <c r="I53" s="18"/>
      <c r="L53" s="27">
        <f>(Y53+Z53+AA53)/12*P27</f>
        <v>0</v>
      </c>
      <c r="M53" s="27"/>
      <c r="N53" s="27"/>
      <c r="O53" s="27"/>
      <c r="P53" s="27"/>
      <c r="R53" s="27">
        <f>(Y53+Z53+AA53)-L53</f>
        <v>0</v>
      </c>
      <c r="S53" s="27"/>
      <c r="T53" s="27"/>
      <c r="U53" s="27"/>
      <c r="V53" s="27"/>
      <c r="Y53" s="2" t="str">
        <f>IF(B27="af",R27,"0")</f>
        <v>0</v>
      </c>
      <c r="Z53" s="2" t="str">
        <f>IF(B28="af",R28,"0")</f>
        <v>0</v>
      </c>
      <c r="AA53" s="2" t="str">
        <f>IF(B29="af",R29,"0")</f>
        <v>0</v>
      </c>
      <c r="AB53" s="11" t="str">
        <f>IF(B27="af",P27,"0")</f>
        <v>0</v>
      </c>
      <c r="AC53" s="11" t="str">
        <f>IF(B28="af",P28,"0")</f>
        <v>0</v>
      </c>
      <c r="AD53" s="2" t="str">
        <f>IF(B29="af",P29,"0")</f>
        <v>0</v>
      </c>
    </row>
    <row r="54" spans="2:22" ht="15" customHeight="1">
      <c r="B54" s="19" t="s">
        <v>68</v>
      </c>
      <c r="C54" s="19"/>
      <c r="D54" s="19"/>
      <c r="E54" s="19"/>
      <c r="F54" s="19"/>
      <c r="G54" s="19"/>
      <c r="H54" s="18"/>
      <c r="I54" s="18"/>
      <c r="L54" s="27">
        <f>AJ20</f>
        <v>44.692499999999995</v>
      </c>
      <c r="M54" s="27"/>
      <c r="N54" s="27"/>
      <c r="O54" s="27"/>
      <c r="P54" s="27"/>
      <c r="R54" s="27">
        <f>AK20</f>
        <v>44.692499999999995</v>
      </c>
      <c r="S54" s="27"/>
      <c r="T54" s="27"/>
      <c r="U54" s="27"/>
      <c r="V54" s="27"/>
    </row>
    <row r="55" spans="2:22" ht="15" customHeight="1">
      <c r="B55" s="19" t="s">
        <v>86</v>
      </c>
      <c r="C55" s="19"/>
      <c r="D55" s="19"/>
      <c r="E55" s="19"/>
      <c r="F55" s="19"/>
      <c r="G55" s="19"/>
      <c r="H55" s="18"/>
      <c r="I55" s="18"/>
      <c r="L55" s="27">
        <f>AJ22+AJ23+AJ24</f>
        <v>0</v>
      </c>
      <c r="M55" s="27"/>
      <c r="N55" s="27"/>
      <c r="O55" s="27"/>
      <c r="P55" s="27"/>
      <c r="R55" s="27">
        <f>AK22+AK23+AK24</f>
        <v>0</v>
      </c>
      <c r="S55" s="27"/>
      <c r="T55" s="27"/>
      <c r="U55" s="27"/>
      <c r="V55" s="27"/>
    </row>
    <row r="56" spans="2:26" ht="15" customHeight="1">
      <c r="B56" s="19" t="s">
        <v>87</v>
      </c>
      <c r="C56" s="19"/>
      <c r="D56" s="19"/>
      <c r="E56" s="19"/>
      <c r="F56" s="19"/>
      <c r="G56" s="19"/>
      <c r="H56" s="18"/>
      <c r="I56" s="18"/>
      <c r="L56" s="27">
        <f>Z56</f>
        <v>25.822499999999998</v>
      </c>
      <c r="M56" s="27"/>
      <c r="N56" s="27"/>
      <c r="O56" s="27"/>
      <c r="P56" s="27"/>
      <c r="R56" s="27">
        <f>Y56-Z56</f>
        <v>25.822499999999998</v>
      </c>
      <c r="S56" s="27"/>
      <c r="T56" s="27"/>
      <c r="U56" s="27"/>
      <c r="V56" s="27"/>
      <c r="Y56" s="2">
        <f>R7/12*P20</f>
        <v>51.644999999999996</v>
      </c>
      <c r="Z56" s="2">
        <f>Y56/O20*P20</f>
        <v>25.822499999999998</v>
      </c>
    </row>
    <row r="57" spans="2:26" ht="15" customHeight="1">
      <c r="B57" s="19" t="s">
        <v>70</v>
      </c>
      <c r="C57" s="19"/>
      <c r="D57" s="19"/>
      <c r="E57" s="19"/>
      <c r="F57" s="19"/>
      <c r="G57" s="19"/>
      <c r="H57" s="18"/>
      <c r="I57" s="18"/>
      <c r="L57" s="27">
        <f>Z57</f>
        <v>17.45625</v>
      </c>
      <c r="M57" s="27"/>
      <c r="N57" s="27"/>
      <c r="O57" s="27"/>
      <c r="P57" s="27"/>
      <c r="R57" s="27">
        <f>Y57-Z57</f>
        <v>17.45625</v>
      </c>
      <c r="S57" s="27"/>
      <c r="T57" s="27"/>
      <c r="U57" s="27"/>
      <c r="V57" s="27"/>
      <c r="Y57" s="11">
        <f>AE20/12*P20</f>
        <v>34.9125</v>
      </c>
      <c r="Z57" s="11">
        <f>Y57/O22*P22</f>
        <v>17.45625</v>
      </c>
    </row>
    <row r="58" spans="2:22" ht="15" customHeight="1">
      <c r="B58" s="19" t="s">
        <v>88</v>
      </c>
      <c r="C58" s="19"/>
      <c r="D58" s="19"/>
      <c r="E58" s="19"/>
      <c r="F58" s="19"/>
      <c r="G58" s="19"/>
      <c r="H58" s="18"/>
      <c r="I58" s="18"/>
      <c r="L58" s="27">
        <f>AJ43+AJ44+AJ45</f>
        <v>0</v>
      </c>
      <c r="M58" s="27"/>
      <c r="N58" s="27"/>
      <c r="O58" s="27"/>
      <c r="P58" s="27"/>
      <c r="R58" s="27">
        <f>AK43+AK44+AK45</f>
        <v>0</v>
      </c>
      <c r="S58" s="27"/>
      <c r="T58" s="27"/>
      <c r="U58" s="27"/>
      <c r="V58" s="27"/>
    </row>
    <row r="59" spans="2:22" ht="15" customHeight="1">
      <c r="B59" s="19" t="s">
        <v>94</v>
      </c>
      <c r="C59" s="19"/>
      <c r="D59" s="19"/>
      <c r="E59" s="19"/>
      <c r="F59" s="19"/>
      <c r="G59" s="19"/>
      <c r="H59" s="18"/>
      <c r="I59" s="18"/>
      <c r="L59" s="27">
        <f>AJ32+AJ33+AJ34</f>
        <v>0</v>
      </c>
      <c r="M59" s="27"/>
      <c r="N59" s="27"/>
      <c r="O59" s="27"/>
      <c r="P59" s="27"/>
      <c r="R59" s="27">
        <f>AK32+AK33+AK34</f>
        <v>0</v>
      </c>
      <c r="S59" s="27"/>
      <c r="T59" s="27"/>
      <c r="U59" s="27"/>
      <c r="V59" s="27"/>
    </row>
    <row r="60" spans="2:22" ht="15" customHeight="1">
      <c r="B60" s="19" t="s">
        <v>93</v>
      </c>
      <c r="C60" s="19"/>
      <c r="D60" s="19"/>
      <c r="E60" s="19"/>
      <c r="F60" s="19"/>
      <c r="G60" s="19"/>
      <c r="H60" s="18"/>
      <c r="I60" s="18"/>
      <c r="L60" s="27">
        <f>AJ38+AJ39+AJ40</f>
        <v>0</v>
      </c>
      <c r="M60" s="27"/>
      <c r="N60" s="27"/>
      <c r="O60" s="27"/>
      <c r="P60" s="27"/>
      <c r="R60" s="27">
        <f>AK38+AK39+AK40</f>
        <v>0</v>
      </c>
      <c r="S60" s="27"/>
      <c r="T60" s="27"/>
      <c r="U60" s="27"/>
      <c r="V60" s="27"/>
    </row>
    <row r="62" spans="2:22" ht="15" customHeight="1">
      <c r="B62" s="19" t="s">
        <v>89</v>
      </c>
      <c r="C62" s="19"/>
      <c r="D62" s="19"/>
      <c r="E62" s="19"/>
      <c r="F62" s="19"/>
      <c r="G62" s="19"/>
      <c r="H62" s="18"/>
      <c r="I62" s="18"/>
      <c r="L62" s="27">
        <f>L52+L53+L54+L55+L58+L59+L60</f>
        <v>44.692499999999995</v>
      </c>
      <c r="M62" s="27"/>
      <c r="N62" s="27"/>
      <c r="O62" s="27"/>
      <c r="P62" s="27"/>
      <c r="R62" s="27">
        <f>R52+R53+R54+R55+R58+R59+R60</f>
        <v>44.692499999999995</v>
      </c>
      <c r="S62" s="27"/>
      <c r="T62" s="27"/>
      <c r="U62" s="27"/>
      <c r="V62" s="27"/>
    </row>
    <row r="73" spans="25:34" ht="15" customHeight="1"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25:34" ht="15" customHeight="1"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25:34" ht="15" customHeight="1"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25:34" ht="15" customHeight="1"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25:34" ht="15" customHeight="1"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25:34" ht="15" customHeight="1"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25:34" ht="15" customHeight="1"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25:34" ht="15" customHeight="1"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25:34" ht="15" customHeight="1"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25:34" ht="15" customHeight="1"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25:34" ht="15" customHeight="1"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25:34" ht="15" customHeight="1"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25:34" ht="15" customHeight="1"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25:34" ht="15" customHeight="1"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25:34" ht="15" customHeight="1"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25:34" ht="15" customHeight="1"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25:34" ht="15" customHeight="1"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25:34" ht="15" customHeight="1"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25:34" ht="15" customHeight="1"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25:34" ht="15" customHeight="1"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25:34" ht="15" customHeight="1"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25:34" ht="15" customHeight="1"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25:34" ht="15" customHeight="1"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25:34" ht="15" customHeight="1"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25:34" ht="15" customHeight="1"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25:34" ht="15" customHeight="1"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25:34" ht="15" customHeight="1">
      <c r="Y99" s="7"/>
      <c r="Z99" s="7"/>
      <c r="AA99" s="7"/>
      <c r="AB99" s="7"/>
      <c r="AC99" s="7"/>
      <c r="AD99" s="7"/>
      <c r="AE99" s="7"/>
      <c r="AF99" s="7"/>
      <c r="AG99" s="7"/>
      <c r="AH99" s="7"/>
    </row>
    <row r="100" spans="25:34" ht="15" customHeight="1"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25:34" ht="15" customHeight="1"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25:34" ht="15" customHeight="1"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25:34" ht="15" customHeight="1"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25:34" ht="15" customHeight="1"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25:34" ht="15" customHeight="1"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25:34" ht="15" customHeight="1"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25:34" ht="15" customHeight="1"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25:34" ht="15" customHeight="1"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25:34" ht="15" customHeight="1"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25:34" ht="15" customHeight="1"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25:34" ht="15" customHeight="1"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25:34" ht="15" customHeight="1"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25:34" ht="15" customHeight="1"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  <row r="114" spans="25:34" ht="15" customHeight="1"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25:34" ht="15" customHeight="1"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25:34" ht="15" customHeight="1"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25:34" ht="15" customHeight="1">
      <c r="Y117" s="7"/>
      <c r="Z117" s="7"/>
      <c r="AA117" s="7"/>
      <c r="AB117" s="7"/>
      <c r="AC117" s="7"/>
      <c r="AD117" s="7"/>
      <c r="AE117" s="7"/>
      <c r="AF117" s="7"/>
      <c r="AG117" s="7"/>
      <c r="AH117" s="7"/>
    </row>
    <row r="118" spans="25:34" ht="15" customHeight="1">
      <c r="Y118" s="7"/>
      <c r="Z118" s="7"/>
      <c r="AA118" s="7"/>
      <c r="AB118" s="7"/>
      <c r="AC118" s="7"/>
      <c r="AD118" s="7"/>
      <c r="AE118" s="7"/>
      <c r="AF118" s="7"/>
      <c r="AG118" s="7"/>
      <c r="AH118" s="7"/>
    </row>
    <row r="119" spans="25:34" ht="15" customHeight="1">
      <c r="Y119" s="7"/>
      <c r="Z119" s="7"/>
      <c r="AA119" s="7"/>
      <c r="AB119" s="7"/>
      <c r="AC119" s="7"/>
      <c r="AD119" s="7"/>
      <c r="AE119" s="7"/>
      <c r="AF119" s="7"/>
      <c r="AG119" s="7"/>
      <c r="AH119" s="7"/>
    </row>
    <row r="120" spans="25:34" ht="15" customHeight="1">
      <c r="Y120" s="7"/>
      <c r="Z120" s="7"/>
      <c r="AA120" s="7"/>
      <c r="AB120" s="7"/>
      <c r="AC120" s="7"/>
      <c r="AD120" s="7"/>
      <c r="AE120" s="7"/>
      <c r="AF120" s="7"/>
      <c r="AG120" s="7"/>
      <c r="AH120" s="7"/>
    </row>
    <row r="121" spans="25:34" ht="15" customHeight="1">
      <c r="Y121" s="7"/>
      <c r="Z121" s="7"/>
      <c r="AA121" s="7"/>
      <c r="AB121" s="7"/>
      <c r="AC121" s="7"/>
      <c r="AD121" s="7"/>
      <c r="AE121" s="7"/>
      <c r="AF121" s="7"/>
      <c r="AG121" s="7"/>
      <c r="AH121" s="7"/>
    </row>
    <row r="122" spans="25:34" ht="15" customHeight="1">
      <c r="Y122" s="7"/>
      <c r="Z122" s="7"/>
      <c r="AA122" s="7"/>
      <c r="AB122" s="7"/>
      <c r="AC122" s="7"/>
      <c r="AD122" s="7"/>
      <c r="AE122" s="7"/>
      <c r="AF122" s="7"/>
      <c r="AG122" s="7"/>
      <c r="AH122" s="7"/>
    </row>
    <row r="123" spans="25:34" ht="15" customHeight="1">
      <c r="Y123" s="7"/>
      <c r="Z123" s="7"/>
      <c r="AA123" s="7"/>
      <c r="AB123" s="7"/>
      <c r="AC123" s="7"/>
      <c r="AD123" s="7"/>
      <c r="AE123" s="7"/>
      <c r="AF123" s="7"/>
      <c r="AG123" s="7"/>
      <c r="AH123" s="7"/>
    </row>
    <row r="124" spans="25:34" ht="15" customHeight="1">
      <c r="Y124" s="7"/>
      <c r="Z124" s="7"/>
      <c r="AA124" s="7"/>
      <c r="AB124" s="7"/>
      <c r="AC124" s="7"/>
      <c r="AD124" s="7"/>
      <c r="AE124" s="7"/>
      <c r="AF124" s="7"/>
      <c r="AG124" s="7"/>
      <c r="AH124" s="7"/>
    </row>
    <row r="125" spans="25:34" ht="15" customHeight="1">
      <c r="Y125" s="7"/>
      <c r="Z125" s="7"/>
      <c r="AA125" s="7"/>
      <c r="AB125" s="7"/>
      <c r="AC125" s="7"/>
      <c r="AD125" s="7"/>
      <c r="AE125" s="7"/>
      <c r="AF125" s="7"/>
      <c r="AG125" s="7"/>
      <c r="AH125" s="7"/>
    </row>
    <row r="126" spans="25:34" ht="15" customHeight="1">
      <c r="Y126" s="7"/>
      <c r="Z126" s="7"/>
      <c r="AA126" s="7"/>
      <c r="AB126" s="7"/>
      <c r="AC126" s="7"/>
      <c r="AD126" s="7"/>
      <c r="AE126" s="7"/>
      <c r="AF126" s="7"/>
      <c r="AG126" s="7"/>
      <c r="AH126" s="7"/>
    </row>
    <row r="127" spans="25:34" ht="15" customHeight="1">
      <c r="Y127" s="7"/>
      <c r="Z127" s="7"/>
      <c r="AA127" s="7"/>
      <c r="AB127" s="7"/>
      <c r="AC127" s="7"/>
      <c r="AD127" s="7"/>
      <c r="AE127" s="7"/>
      <c r="AF127" s="7"/>
      <c r="AG127" s="7"/>
      <c r="AH127" s="7"/>
    </row>
    <row r="128" spans="25:34" ht="15" customHeight="1">
      <c r="Y128" s="7"/>
      <c r="Z128" s="7"/>
      <c r="AA128" s="7"/>
      <c r="AB128" s="7"/>
      <c r="AC128" s="7"/>
      <c r="AD128" s="7"/>
      <c r="AE128" s="7"/>
      <c r="AF128" s="7"/>
      <c r="AG128" s="7"/>
      <c r="AH128" s="7"/>
    </row>
    <row r="129" spans="25:34" ht="15" customHeight="1">
      <c r="Y129" s="7"/>
      <c r="Z129" s="7"/>
      <c r="AA129" s="7"/>
      <c r="AB129" s="7"/>
      <c r="AC129" s="7"/>
      <c r="AD129" s="7"/>
      <c r="AE129" s="7"/>
      <c r="AF129" s="7"/>
      <c r="AG129" s="7"/>
      <c r="AH129" s="7"/>
    </row>
    <row r="130" spans="25:34" ht="15" customHeight="1">
      <c r="Y130" s="7"/>
      <c r="Z130" s="7"/>
      <c r="AA130" s="7"/>
      <c r="AB130" s="7"/>
      <c r="AC130" s="7"/>
      <c r="AD130" s="7"/>
      <c r="AE130" s="7"/>
      <c r="AF130" s="7"/>
      <c r="AG130" s="7"/>
      <c r="AH130" s="7"/>
    </row>
    <row r="131" spans="25:34" ht="15" customHeight="1">
      <c r="Y131" s="7"/>
      <c r="Z131" s="7"/>
      <c r="AA131" s="7"/>
      <c r="AB131" s="7"/>
      <c r="AC131" s="7"/>
      <c r="AD131" s="7"/>
      <c r="AE131" s="7"/>
      <c r="AF131" s="7"/>
      <c r="AG131" s="7"/>
      <c r="AH131" s="7"/>
    </row>
    <row r="132" spans="25:34" ht="15" customHeight="1">
      <c r="Y132" s="7"/>
      <c r="Z132" s="7"/>
      <c r="AA132" s="7"/>
      <c r="AB132" s="7"/>
      <c r="AC132" s="7"/>
      <c r="AD132" s="7"/>
      <c r="AE132" s="7"/>
      <c r="AF132" s="7"/>
      <c r="AG132" s="7"/>
      <c r="AH132" s="7"/>
    </row>
    <row r="133" spans="25:34" ht="15" customHeight="1">
      <c r="Y133" s="7"/>
      <c r="Z133" s="7"/>
      <c r="AA133" s="7"/>
      <c r="AB133" s="7"/>
      <c r="AC133" s="7"/>
      <c r="AD133" s="7"/>
      <c r="AE133" s="7"/>
      <c r="AF133" s="7"/>
      <c r="AG133" s="7"/>
      <c r="AH133" s="7"/>
    </row>
    <row r="134" spans="25:34" ht="15" customHeight="1">
      <c r="Y134" s="7"/>
      <c r="Z134" s="7"/>
      <c r="AA134" s="7"/>
      <c r="AB134" s="7"/>
      <c r="AC134" s="7"/>
      <c r="AD134" s="7"/>
      <c r="AE134" s="7"/>
      <c r="AF134" s="7"/>
      <c r="AG134" s="7"/>
      <c r="AH134" s="7"/>
    </row>
    <row r="135" spans="25:34" ht="15" customHeight="1">
      <c r="Y135" s="7"/>
      <c r="Z135" s="7"/>
      <c r="AA135" s="7"/>
      <c r="AB135" s="7"/>
      <c r="AC135" s="7"/>
      <c r="AD135" s="7"/>
      <c r="AE135" s="7"/>
      <c r="AF135" s="7"/>
      <c r="AG135" s="7"/>
      <c r="AH135" s="7"/>
    </row>
    <row r="136" spans="25:34" ht="15" customHeight="1">
      <c r="Y136" s="7"/>
      <c r="Z136" s="7"/>
      <c r="AA136" s="7"/>
      <c r="AB136" s="7"/>
      <c r="AC136" s="7"/>
      <c r="AD136" s="7"/>
      <c r="AE136" s="7"/>
      <c r="AF136" s="7"/>
      <c r="AG136" s="7"/>
      <c r="AH136" s="7"/>
    </row>
    <row r="137" spans="25:34" ht="15" customHeight="1">
      <c r="Y137" s="7"/>
      <c r="Z137" s="7"/>
      <c r="AA137" s="7"/>
      <c r="AB137" s="7"/>
      <c r="AC137" s="7"/>
      <c r="AD137" s="7"/>
      <c r="AE137" s="7"/>
      <c r="AF137" s="7"/>
      <c r="AG137" s="7"/>
      <c r="AH137" s="7"/>
    </row>
    <row r="138" spans="25:34" ht="15" customHeight="1">
      <c r="Y138" s="7"/>
      <c r="Z138" s="7"/>
      <c r="AA138" s="7"/>
      <c r="AB138" s="7"/>
      <c r="AC138" s="7"/>
      <c r="AD138" s="7"/>
      <c r="AE138" s="7"/>
      <c r="AF138" s="7"/>
      <c r="AG138" s="7"/>
      <c r="AH138" s="7"/>
    </row>
    <row r="139" spans="25:34" ht="15" customHeight="1">
      <c r="Y139" s="7"/>
      <c r="Z139" s="7"/>
      <c r="AA139" s="7"/>
      <c r="AB139" s="7"/>
      <c r="AC139" s="7"/>
      <c r="AD139" s="7"/>
      <c r="AE139" s="7"/>
      <c r="AF139" s="7"/>
      <c r="AG139" s="7"/>
      <c r="AH139" s="7"/>
    </row>
    <row r="140" spans="25:34" ht="15" customHeight="1">
      <c r="Y140" s="7"/>
      <c r="Z140" s="7"/>
      <c r="AA140" s="7"/>
      <c r="AB140" s="7"/>
      <c r="AC140" s="7"/>
      <c r="AD140" s="7"/>
      <c r="AE140" s="7"/>
      <c r="AF140" s="7"/>
      <c r="AG140" s="7"/>
      <c r="AH140" s="7"/>
    </row>
    <row r="141" spans="25:34" ht="15" customHeight="1">
      <c r="Y141" s="7"/>
      <c r="Z141" s="7"/>
      <c r="AA141" s="7"/>
      <c r="AB141" s="7"/>
      <c r="AC141" s="7"/>
      <c r="AD141" s="7"/>
      <c r="AE141" s="7"/>
      <c r="AF141" s="7"/>
      <c r="AG141" s="7"/>
      <c r="AH141" s="7"/>
    </row>
    <row r="142" spans="25:34" ht="15" customHeight="1">
      <c r="Y142" s="7"/>
      <c r="Z142" s="7"/>
      <c r="AA142" s="7"/>
      <c r="AB142" s="7"/>
      <c r="AC142" s="7"/>
      <c r="AD142" s="7"/>
      <c r="AE142" s="7"/>
      <c r="AF142" s="7"/>
      <c r="AG142" s="7"/>
      <c r="AH142" s="7"/>
    </row>
    <row r="143" spans="25:34" ht="15" customHeight="1">
      <c r="Y143" s="7"/>
      <c r="Z143" s="7"/>
      <c r="AA143" s="7"/>
      <c r="AB143" s="7"/>
      <c r="AC143" s="7"/>
      <c r="AD143" s="7"/>
      <c r="AE143" s="7"/>
      <c r="AF143" s="7"/>
      <c r="AG143" s="7"/>
      <c r="AH143" s="7"/>
    </row>
    <row r="144" spans="25:34" ht="15" customHeight="1">
      <c r="Y144" s="7"/>
      <c r="Z144" s="7"/>
      <c r="AA144" s="7"/>
      <c r="AB144" s="7"/>
      <c r="AC144" s="7"/>
      <c r="AD144" s="7"/>
      <c r="AE144" s="7"/>
      <c r="AF144" s="7"/>
      <c r="AG144" s="7"/>
      <c r="AH144" s="7"/>
    </row>
    <row r="145" spans="25:34" ht="15" customHeight="1">
      <c r="Y145" s="7"/>
      <c r="Z145" s="7"/>
      <c r="AA145" s="7"/>
      <c r="AB145" s="7"/>
      <c r="AC145" s="7"/>
      <c r="AD145" s="7"/>
      <c r="AE145" s="7"/>
      <c r="AF145" s="7"/>
      <c r="AG145" s="7"/>
      <c r="AH145" s="7"/>
    </row>
    <row r="146" spans="25:34" ht="15" customHeight="1">
      <c r="Y146" s="7"/>
      <c r="Z146" s="7"/>
      <c r="AA146" s="7"/>
      <c r="AB146" s="7"/>
      <c r="AC146" s="7"/>
      <c r="AD146" s="7"/>
      <c r="AE146" s="7"/>
      <c r="AF146" s="7"/>
      <c r="AG146" s="7"/>
      <c r="AH146" s="7"/>
    </row>
    <row r="147" spans="25:34" ht="15" customHeight="1">
      <c r="Y147" s="7"/>
      <c r="Z147" s="7"/>
      <c r="AA147" s="7"/>
      <c r="AB147" s="7"/>
      <c r="AC147" s="7"/>
      <c r="AD147" s="7"/>
      <c r="AE147" s="7"/>
      <c r="AF147" s="7"/>
      <c r="AG147" s="7"/>
      <c r="AH147" s="7"/>
    </row>
    <row r="148" spans="25:34" ht="15" customHeight="1">
      <c r="Y148" s="7"/>
      <c r="Z148" s="7"/>
      <c r="AA148" s="7"/>
      <c r="AB148" s="7"/>
      <c r="AC148" s="7"/>
      <c r="AD148" s="7"/>
      <c r="AE148" s="7"/>
      <c r="AF148" s="7"/>
      <c r="AG148" s="7"/>
      <c r="AH148" s="7"/>
    </row>
    <row r="149" spans="25:34" ht="15" customHeight="1">
      <c r="Y149" s="7"/>
      <c r="Z149" s="7"/>
      <c r="AA149" s="7"/>
      <c r="AB149" s="7"/>
      <c r="AC149" s="7"/>
      <c r="AD149" s="7"/>
      <c r="AE149" s="7"/>
      <c r="AF149" s="7"/>
      <c r="AG149" s="7"/>
      <c r="AH149" s="7"/>
    </row>
    <row r="150" spans="25:34" ht="15" customHeight="1">
      <c r="Y150" s="7"/>
      <c r="Z150" s="7"/>
      <c r="AA150" s="7"/>
      <c r="AB150" s="7"/>
      <c r="AC150" s="7"/>
      <c r="AD150" s="7"/>
      <c r="AE150" s="7"/>
      <c r="AF150" s="7"/>
      <c r="AG150" s="7"/>
      <c r="AH150" s="7"/>
    </row>
  </sheetData>
  <sheetProtection password="D1C7" sheet="1" objects="1" scenarios="1"/>
  <mergeCells count="116">
    <mergeCell ref="B41:V41"/>
    <mergeCell ref="L60:P60"/>
    <mergeCell ref="R60:V60"/>
    <mergeCell ref="L59:P59"/>
    <mergeCell ref="R59:V59"/>
    <mergeCell ref="L58:P58"/>
    <mergeCell ref="R58:V58"/>
    <mergeCell ref="R54:V54"/>
    <mergeCell ref="R55:V55"/>
    <mergeCell ref="R56:V56"/>
    <mergeCell ref="C39:G39"/>
    <mergeCell ref="H39:L39"/>
    <mergeCell ref="R39:V39"/>
    <mergeCell ref="C40:G40"/>
    <mergeCell ref="H40:L40"/>
    <mergeCell ref="R40:V40"/>
    <mergeCell ref="R34:V34"/>
    <mergeCell ref="B35:V35"/>
    <mergeCell ref="C38:G38"/>
    <mergeCell ref="H38:L38"/>
    <mergeCell ref="R38:V38"/>
    <mergeCell ref="B36:V36"/>
    <mergeCell ref="R7:T7"/>
    <mergeCell ref="AE12:AE18"/>
    <mergeCell ref="C32:G32"/>
    <mergeCell ref="H32:L32"/>
    <mergeCell ref="R32:V32"/>
    <mergeCell ref="B10:V10"/>
    <mergeCell ref="AB12:AB18"/>
    <mergeCell ref="B12:B18"/>
    <mergeCell ref="AC12:AC18"/>
    <mergeCell ref="AD12:AD18"/>
    <mergeCell ref="L62:P62"/>
    <mergeCell ref="R62:V62"/>
    <mergeCell ref="C33:G33"/>
    <mergeCell ref="H33:L33"/>
    <mergeCell ref="R33:V33"/>
    <mergeCell ref="C34:G34"/>
    <mergeCell ref="H34:L34"/>
    <mergeCell ref="L57:P57"/>
    <mergeCell ref="R52:V52"/>
    <mergeCell ref="R53:V53"/>
    <mergeCell ref="B2:V2"/>
    <mergeCell ref="R8:U8"/>
    <mergeCell ref="R4:T4"/>
    <mergeCell ref="R5:T5"/>
    <mergeCell ref="R6:T6"/>
    <mergeCell ref="C4:P4"/>
    <mergeCell ref="C5:P5"/>
    <mergeCell ref="C6:P6"/>
    <mergeCell ref="C7:P7"/>
    <mergeCell ref="C8:P8"/>
    <mergeCell ref="R57:V57"/>
    <mergeCell ref="L54:P54"/>
    <mergeCell ref="R50:V50"/>
    <mergeCell ref="L55:P55"/>
    <mergeCell ref="L56:P56"/>
    <mergeCell ref="B48:V48"/>
    <mergeCell ref="L50:P50"/>
    <mergeCell ref="L52:P52"/>
    <mergeCell ref="L53:P53"/>
    <mergeCell ref="C45:G45"/>
    <mergeCell ref="H45:L45"/>
    <mergeCell ref="R45:V45"/>
    <mergeCell ref="B46:P46"/>
    <mergeCell ref="C43:G43"/>
    <mergeCell ref="H43:L43"/>
    <mergeCell ref="R43:V43"/>
    <mergeCell ref="C44:G44"/>
    <mergeCell ref="H44:L44"/>
    <mergeCell ref="R44:V44"/>
    <mergeCell ref="AA12:AA18"/>
    <mergeCell ref="H12:L18"/>
    <mergeCell ref="H19:L19"/>
    <mergeCell ref="H20:L20"/>
    <mergeCell ref="N12:N18"/>
    <mergeCell ref="B25:P25"/>
    <mergeCell ref="Y12:Y18"/>
    <mergeCell ref="Z12:Z18"/>
    <mergeCell ref="C24:G24"/>
    <mergeCell ref="H24:L24"/>
    <mergeCell ref="C12:G18"/>
    <mergeCell ref="H22:L22"/>
    <mergeCell ref="C19:G19"/>
    <mergeCell ref="C20:G20"/>
    <mergeCell ref="M12:M18"/>
    <mergeCell ref="C23:G23"/>
    <mergeCell ref="H23:L23"/>
    <mergeCell ref="AF12:AF18"/>
    <mergeCell ref="AG12:AG18"/>
    <mergeCell ref="R19:V19"/>
    <mergeCell ref="R20:V20"/>
    <mergeCell ref="O12:O18"/>
    <mergeCell ref="P12:P18"/>
    <mergeCell ref="B21:P21"/>
    <mergeCell ref="C22:G22"/>
    <mergeCell ref="AH12:AH18"/>
    <mergeCell ref="AI12:AI18"/>
    <mergeCell ref="AK12:AK18"/>
    <mergeCell ref="R22:V22"/>
    <mergeCell ref="AD20:AD24"/>
    <mergeCell ref="R23:V23"/>
    <mergeCell ref="R24:V24"/>
    <mergeCell ref="AE20:AE24"/>
    <mergeCell ref="AJ12:AJ18"/>
    <mergeCell ref="R12:V18"/>
    <mergeCell ref="B30:P30"/>
    <mergeCell ref="C29:G29"/>
    <mergeCell ref="H29:L29"/>
    <mergeCell ref="R29:V29"/>
    <mergeCell ref="C27:G27"/>
    <mergeCell ref="H27:L27"/>
    <mergeCell ref="R27:V27"/>
    <mergeCell ref="C28:G28"/>
    <mergeCell ref="H28:L28"/>
    <mergeCell ref="R28:V2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selection activeCell="A43" sqref="A43"/>
    </sheetView>
  </sheetViews>
  <sheetFormatPr defaultColWidth="9.140625" defaultRowHeight="12.75"/>
  <sheetData>
    <row r="1" spans="1:2" ht="12.75">
      <c r="A1" t="s">
        <v>6</v>
      </c>
      <c r="B1" t="s">
        <v>7</v>
      </c>
    </row>
    <row r="3" spans="1:2" ht="12.75">
      <c r="A3" t="s">
        <v>8</v>
      </c>
      <c r="B3">
        <v>105</v>
      </c>
    </row>
    <row r="4" spans="1:2" ht="12.75">
      <c r="A4" t="s">
        <v>9</v>
      </c>
      <c r="B4">
        <v>52.5</v>
      </c>
    </row>
    <row r="5" spans="1:2" ht="12.75">
      <c r="A5" t="s">
        <v>10</v>
      </c>
      <c r="B5">
        <v>105</v>
      </c>
    </row>
    <row r="6" spans="1:2" ht="12.75">
      <c r="A6" t="s">
        <v>11</v>
      </c>
      <c r="B6">
        <v>105</v>
      </c>
    </row>
    <row r="7" spans="1:2" ht="12.75">
      <c r="A7" t="s">
        <v>12</v>
      </c>
      <c r="B7">
        <v>105</v>
      </c>
    </row>
    <row r="8" spans="1:2" ht="12.75">
      <c r="A8" t="s">
        <v>13</v>
      </c>
      <c r="B8">
        <v>105</v>
      </c>
    </row>
    <row r="9" spans="1:2" ht="12.75">
      <c r="A9" t="s">
        <v>14</v>
      </c>
      <c r="B9">
        <v>105</v>
      </c>
    </row>
    <row r="10" spans="1:2" ht="12.75">
      <c r="A10" t="s">
        <v>15</v>
      </c>
      <c r="B10">
        <v>105</v>
      </c>
    </row>
    <row r="11" spans="1:2" ht="12.75">
      <c r="A11" t="s">
        <v>16</v>
      </c>
      <c r="B11">
        <v>105</v>
      </c>
    </row>
    <row r="12" spans="1:2" ht="12.75">
      <c r="A12" t="s">
        <v>17</v>
      </c>
      <c r="B12">
        <v>105</v>
      </c>
    </row>
    <row r="13" spans="1:2" ht="12.75">
      <c r="A13" t="s">
        <v>18</v>
      </c>
      <c r="B13">
        <v>105</v>
      </c>
    </row>
    <row r="14" spans="1:2" ht="12.75">
      <c r="A14" t="s">
        <v>45</v>
      </c>
      <c r="B14">
        <v>1</v>
      </c>
    </row>
    <row r="15" spans="1:2" ht="12.75">
      <c r="A15" t="s">
        <v>19</v>
      </c>
      <c r="B15">
        <v>147</v>
      </c>
    </row>
    <row r="16" spans="1:2" ht="12.75">
      <c r="A16" t="s">
        <v>20</v>
      </c>
      <c r="B16">
        <v>147</v>
      </c>
    </row>
    <row r="17" spans="1:2" ht="12.75">
      <c r="A17" t="s">
        <v>21</v>
      </c>
      <c r="B17">
        <v>147</v>
      </c>
    </row>
    <row r="18" spans="1:2" ht="12.75">
      <c r="A18" t="s">
        <v>22</v>
      </c>
      <c r="B18">
        <v>147</v>
      </c>
    </row>
    <row r="19" spans="1:2" ht="12.75">
      <c r="A19" t="s">
        <v>23</v>
      </c>
      <c r="B19">
        <v>147</v>
      </c>
    </row>
    <row r="20" spans="1:2" ht="12.75">
      <c r="A20" t="s">
        <v>24</v>
      </c>
      <c r="B20">
        <v>147</v>
      </c>
    </row>
    <row r="21" spans="1:2" ht="12.75">
      <c r="A21" t="s">
        <v>25</v>
      </c>
      <c r="B21">
        <v>147</v>
      </c>
    </row>
    <row r="22" spans="1:2" ht="12.75">
      <c r="A22" t="s">
        <v>26</v>
      </c>
      <c r="B22">
        <v>147</v>
      </c>
    </row>
    <row r="23" spans="1:2" ht="12.75">
      <c r="A23" t="s">
        <v>27</v>
      </c>
      <c r="B23">
        <v>35.7</v>
      </c>
    </row>
    <row r="24" spans="1:2" ht="12.75">
      <c r="A24" t="s">
        <v>28</v>
      </c>
      <c r="B24">
        <v>105</v>
      </c>
    </row>
    <row r="25" spans="1:2" ht="12.75">
      <c r="A25" t="s">
        <v>29</v>
      </c>
      <c r="B25">
        <v>105</v>
      </c>
    </row>
    <row r="26" spans="1:2" ht="12.75">
      <c r="A26" t="s">
        <v>30</v>
      </c>
      <c r="B26">
        <v>105</v>
      </c>
    </row>
    <row r="27" spans="1:2" ht="12.75">
      <c r="A27" t="s">
        <v>31</v>
      </c>
      <c r="B27">
        <v>105</v>
      </c>
    </row>
    <row r="28" spans="1:2" ht="12.75">
      <c r="A28" t="s">
        <v>32</v>
      </c>
      <c r="B28">
        <v>105</v>
      </c>
    </row>
    <row r="29" spans="1:2" ht="12.75">
      <c r="A29" t="s">
        <v>33</v>
      </c>
      <c r="B29">
        <v>105</v>
      </c>
    </row>
    <row r="30" spans="1:2" ht="12.75">
      <c r="A30" t="s">
        <v>34</v>
      </c>
      <c r="B30">
        <v>52.5</v>
      </c>
    </row>
    <row r="31" spans="1:2" ht="12.75">
      <c r="A31" t="s">
        <v>35</v>
      </c>
      <c r="B31">
        <v>52.5</v>
      </c>
    </row>
    <row r="32" spans="1:2" ht="12.75">
      <c r="A32" t="s">
        <v>36</v>
      </c>
      <c r="B32">
        <v>52.5</v>
      </c>
    </row>
    <row r="33" spans="1:2" ht="12.75">
      <c r="A33" t="s">
        <v>37</v>
      </c>
      <c r="B33">
        <v>52.5</v>
      </c>
    </row>
    <row r="34" spans="1:2" ht="12.75">
      <c r="A34" t="s">
        <v>38</v>
      </c>
      <c r="B34">
        <v>52.5</v>
      </c>
    </row>
    <row r="35" spans="1:2" ht="12.75">
      <c r="A35" t="s">
        <v>39</v>
      </c>
      <c r="B35">
        <v>52.5</v>
      </c>
    </row>
    <row r="36" spans="1:2" ht="12.75">
      <c r="A36" t="s">
        <v>40</v>
      </c>
      <c r="B36">
        <v>52.5</v>
      </c>
    </row>
    <row r="37" spans="1:2" ht="12.75">
      <c r="A37" t="s">
        <v>41</v>
      </c>
      <c r="B37">
        <v>52.5</v>
      </c>
    </row>
    <row r="38" spans="1:2" ht="12.75">
      <c r="A38" t="s">
        <v>42</v>
      </c>
      <c r="B38">
        <v>52.5</v>
      </c>
    </row>
    <row r="39" spans="1:2" ht="12.75">
      <c r="A39" t="s">
        <v>43</v>
      </c>
      <c r="B39">
        <v>52.5</v>
      </c>
    </row>
    <row r="40" spans="1:2" ht="12.75">
      <c r="A40" t="s">
        <v>44</v>
      </c>
      <c r="B40">
        <v>52.5</v>
      </c>
    </row>
    <row r="41" spans="1:2" ht="12.75">
      <c r="A41" t="s">
        <v>47</v>
      </c>
      <c r="B41">
        <v>93.75</v>
      </c>
    </row>
    <row r="42" spans="1:2" ht="12.75">
      <c r="A42" t="s">
        <v>46</v>
      </c>
      <c r="B42">
        <v>93.75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Bellini</dc:creator>
  <cp:keywords/>
  <dc:description/>
  <cp:lastModifiedBy>Bruno Battagliola</cp:lastModifiedBy>
  <cp:lastPrinted>2008-05-19T08:16:17Z</cp:lastPrinted>
  <dcterms:created xsi:type="dcterms:W3CDTF">2008-04-25T18:02:38Z</dcterms:created>
  <dcterms:modified xsi:type="dcterms:W3CDTF">2009-03-27T15:27:33Z</dcterms:modified>
  <cp:category/>
  <cp:version/>
  <cp:contentType/>
  <cp:contentStatus/>
</cp:coreProperties>
</file>